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tabRatio="689" activeTab="7"/>
  </bookViews>
  <sheets>
    <sheet name="Раздел 1" sheetId="1" r:id="rId1"/>
    <sheet name="Раздел 2" sheetId="2" r:id="rId2"/>
    <sheet name="Раздел 3" sheetId="3" r:id="rId3"/>
    <sheet name="3.6.(211+213+850)" sheetId="5" r:id="rId4"/>
    <sheet name="3.6.(211+213+850)(2)" sheetId="8" r:id="rId5"/>
    <sheet name="Непечатать" sheetId="11" r:id="rId6"/>
    <sheet name="3.6(211+213)(5-дети)" sheetId="7" r:id="rId7"/>
    <sheet name="3.13(244)" sheetId="6" r:id="rId8"/>
    <sheet name="3.13(244)(2)" sheetId="9" r:id="rId9"/>
    <sheet name="Непечатать2" sheetId="12" r:id="rId10"/>
  </sheets>
  <definedNames>
    <definedName name="_xlnm.Print_Area" localSheetId="7">'3.13(244)'!$A$1:$O$237</definedName>
    <definedName name="_xlnm.Print_Area" localSheetId="3">'3.6.(211+213+850)'!$A$1:$N$264</definedName>
    <definedName name="_xlnm.Print_Area" localSheetId="5">Непечатать!$A$1:$N$169</definedName>
    <definedName name="_xlnm.Print_Area" localSheetId="0">'Раздел 1'!$A$1:$K$91</definedName>
    <definedName name="_xlnm.Print_Area" localSheetId="2">'Раздел 3'!$A$1:$K$143</definedName>
  </definedNames>
  <calcPr calcId="162913"/>
</workbook>
</file>

<file path=xl/calcChain.xml><?xml version="1.0" encoding="utf-8"?>
<calcChain xmlns="http://schemas.openxmlformats.org/spreadsheetml/2006/main">
  <c r="J131" i="9" l="1"/>
  <c r="K131" i="9"/>
  <c r="I131" i="9"/>
  <c r="C62" i="3"/>
  <c r="C63" i="3"/>
  <c r="H81" i="1" l="1"/>
  <c r="F81" i="1"/>
  <c r="D81" i="1"/>
  <c r="C24" i="6"/>
  <c r="F222" i="6"/>
  <c r="F212" i="6"/>
  <c r="F194" i="6"/>
  <c r="I124" i="6"/>
  <c r="I146" i="6" l="1"/>
  <c r="I104" i="6"/>
  <c r="L46" i="6"/>
  <c r="I261" i="5"/>
  <c r="F204" i="5"/>
  <c r="H204" i="5"/>
  <c r="G204" i="5"/>
  <c r="L172" i="5"/>
  <c r="L120" i="5"/>
  <c r="G59" i="5"/>
  <c r="G62" i="5"/>
  <c r="G63" i="5"/>
  <c r="G61" i="5"/>
  <c r="G64" i="5"/>
  <c r="G65" i="5"/>
  <c r="G60" i="5"/>
  <c r="G66" i="5"/>
  <c r="G67" i="5"/>
  <c r="J77" i="3"/>
  <c r="K77" i="3"/>
  <c r="I77" i="3"/>
  <c r="C58" i="7" l="1"/>
  <c r="F81" i="7"/>
  <c r="C11" i="7"/>
  <c r="G53" i="5" l="1"/>
  <c r="G52" i="5"/>
  <c r="G51" i="5"/>
  <c r="G50" i="5"/>
  <c r="G49" i="5"/>
  <c r="G47" i="5"/>
  <c r="G46" i="5"/>
  <c r="G45" i="5"/>
  <c r="G25" i="5"/>
  <c r="I227" i="6"/>
  <c r="K227" i="6" s="1"/>
  <c r="H227" i="6"/>
  <c r="G227" i="6"/>
  <c r="E227" i="6"/>
  <c r="D227" i="6"/>
  <c r="L226" i="5"/>
  <c r="L225" i="5"/>
  <c r="C224" i="5"/>
  <c r="J227" i="6" l="1"/>
  <c r="I52" i="1" l="1"/>
  <c r="G52" i="1"/>
  <c r="E52" i="1"/>
  <c r="I51" i="1"/>
  <c r="G51" i="1"/>
  <c r="E51" i="1"/>
  <c r="F125" i="9" l="1"/>
  <c r="E29" i="1"/>
  <c r="I76" i="3" l="1"/>
  <c r="H147" i="6" l="1"/>
  <c r="E147" i="6"/>
  <c r="D147" i="6"/>
  <c r="I149" i="6" l="1"/>
  <c r="F173" i="8"/>
  <c r="L57" i="8"/>
  <c r="L139" i="8"/>
  <c r="L98" i="8"/>
  <c r="K138" i="8"/>
  <c r="I138" i="8"/>
  <c r="D138" i="8"/>
  <c r="L138" i="8" s="1"/>
  <c r="K137" i="8"/>
  <c r="I137" i="8"/>
  <c r="D137" i="8"/>
  <c r="L137" i="8" s="1"/>
  <c r="K136" i="8"/>
  <c r="I136" i="8"/>
  <c r="D136" i="8"/>
  <c r="L136" i="8" s="1"/>
  <c r="K135" i="8"/>
  <c r="I135" i="8"/>
  <c r="D135" i="8"/>
  <c r="L135" i="8" s="1"/>
  <c r="K134" i="8"/>
  <c r="I134" i="8"/>
  <c r="D134" i="8"/>
  <c r="L134" i="8" s="1"/>
  <c r="K133" i="8"/>
  <c r="I133" i="8"/>
  <c r="D133" i="8"/>
  <c r="L133" i="8" s="1"/>
  <c r="K132" i="8"/>
  <c r="I132" i="8"/>
  <c r="D132" i="8"/>
  <c r="L132" i="8" s="1"/>
  <c r="K131" i="8"/>
  <c r="I131" i="8"/>
  <c r="D131" i="8"/>
  <c r="L131" i="8" s="1"/>
  <c r="K130" i="8"/>
  <c r="I130" i="8"/>
  <c r="D130" i="8"/>
  <c r="L130" i="8" s="1"/>
  <c r="K129" i="8"/>
  <c r="I129" i="8"/>
  <c r="D129" i="8"/>
  <c r="L129" i="8" s="1"/>
  <c r="K128" i="8"/>
  <c r="I128" i="8"/>
  <c r="D128" i="8"/>
  <c r="L128" i="8" s="1"/>
  <c r="K127" i="8"/>
  <c r="I127" i="8"/>
  <c r="D127" i="8"/>
  <c r="L127" i="8" s="1"/>
  <c r="K126" i="8"/>
  <c r="I126" i="8"/>
  <c r="D126" i="8"/>
  <c r="L126" i="8" s="1"/>
  <c r="K125" i="8"/>
  <c r="I125" i="8"/>
  <c r="D125" i="8"/>
  <c r="L125" i="8" s="1"/>
  <c r="K124" i="8"/>
  <c r="I124" i="8"/>
  <c r="D124" i="8"/>
  <c r="L124" i="8" s="1"/>
  <c r="K123" i="8"/>
  <c r="I123" i="8"/>
  <c r="D123" i="8"/>
  <c r="L123" i="8" s="1"/>
  <c r="K122" i="8"/>
  <c r="I122" i="8"/>
  <c r="D122" i="8"/>
  <c r="L122" i="8" s="1"/>
  <c r="K121" i="8"/>
  <c r="I121" i="8"/>
  <c r="D121" i="8"/>
  <c r="L121" i="8" s="1"/>
  <c r="K120" i="8"/>
  <c r="I120" i="8"/>
  <c r="D120" i="8"/>
  <c r="L120" i="8" s="1"/>
  <c r="K119" i="8"/>
  <c r="I119" i="8"/>
  <c r="D119" i="8"/>
  <c r="L119" i="8" s="1"/>
  <c r="K118" i="8"/>
  <c r="I118" i="8"/>
  <c r="D118" i="8"/>
  <c r="L118" i="8" s="1"/>
  <c r="K117" i="8"/>
  <c r="I117" i="8"/>
  <c r="D117" i="8"/>
  <c r="L117" i="8" s="1"/>
  <c r="K116" i="8"/>
  <c r="I116" i="8"/>
  <c r="D116" i="8"/>
  <c r="L116" i="8" s="1"/>
  <c r="K115" i="8"/>
  <c r="I115" i="8"/>
  <c r="D115" i="8"/>
  <c r="L115" i="8" s="1"/>
  <c r="K114" i="8"/>
  <c r="I114" i="8"/>
  <c r="D114" i="8"/>
  <c r="L114" i="8" s="1"/>
  <c r="K113" i="8"/>
  <c r="I113" i="8"/>
  <c r="D113" i="8"/>
  <c r="L113" i="8" s="1"/>
  <c r="K112" i="8"/>
  <c r="I112" i="8"/>
  <c r="D112" i="8"/>
  <c r="L112" i="8" s="1"/>
  <c r="K111" i="8"/>
  <c r="I111" i="8"/>
  <c r="D111" i="8"/>
  <c r="L111" i="8" s="1"/>
  <c r="K110" i="8"/>
  <c r="I110" i="8"/>
  <c r="D110" i="8"/>
  <c r="L110" i="8" s="1"/>
  <c r="K109" i="8"/>
  <c r="I109" i="8"/>
  <c r="D109" i="8"/>
  <c r="L109" i="8" s="1"/>
  <c r="K108" i="8"/>
  <c r="I108" i="8"/>
  <c r="D108" i="8"/>
  <c r="L108" i="8" s="1"/>
  <c r="K107" i="8"/>
  <c r="I107" i="8"/>
  <c r="D107" i="8"/>
  <c r="L107" i="8" s="1"/>
  <c r="K97" i="8"/>
  <c r="I97" i="8"/>
  <c r="D97" i="8"/>
  <c r="L97" i="8" s="1"/>
  <c r="K96" i="8"/>
  <c r="I96" i="8"/>
  <c r="D96" i="8"/>
  <c r="L96" i="8" s="1"/>
  <c r="K95" i="8"/>
  <c r="I95" i="8"/>
  <c r="D95" i="8"/>
  <c r="L95" i="8" s="1"/>
  <c r="K94" i="8"/>
  <c r="I94" i="8"/>
  <c r="D94" i="8"/>
  <c r="L94" i="8" s="1"/>
  <c r="K93" i="8"/>
  <c r="I93" i="8"/>
  <c r="D93" i="8"/>
  <c r="L93" i="8" s="1"/>
  <c r="K92" i="8"/>
  <c r="I92" i="8"/>
  <c r="D92" i="8"/>
  <c r="L92" i="8" s="1"/>
  <c r="K91" i="8"/>
  <c r="I91" i="8"/>
  <c r="D91" i="8"/>
  <c r="L91" i="8" s="1"/>
  <c r="K90" i="8"/>
  <c r="I90" i="8"/>
  <c r="D90" i="8"/>
  <c r="L90" i="8" s="1"/>
  <c r="K89" i="8"/>
  <c r="I89" i="8"/>
  <c r="D89" i="8"/>
  <c r="L89" i="8" s="1"/>
  <c r="K88" i="8"/>
  <c r="I88" i="8"/>
  <c r="D88" i="8"/>
  <c r="L88" i="8" s="1"/>
  <c r="K87" i="8"/>
  <c r="I87" i="8"/>
  <c r="D87" i="8"/>
  <c r="L87" i="8" s="1"/>
  <c r="K86" i="8"/>
  <c r="I86" i="8"/>
  <c r="D86" i="8"/>
  <c r="L86" i="8" s="1"/>
  <c r="K85" i="8"/>
  <c r="I85" i="8"/>
  <c r="D85" i="8"/>
  <c r="L85" i="8" s="1"/>
  <c r="K84" i="8"/>
  <c r="I84" i="8"/>
  <c r="D84" i="8"/>
  <c r="L84" i="8" s="1"/>
  <c r="K83" i="8"/>
  <c r="I83" i="8"/>
  <c r="D83" i="8"/>
  <c r="L83" i="8" s="1"/>
  <c r="K82" i="8"/>
  <c r="I82" i="8"/>
  <c r="D82" i="8"/>
  <c r="L82" i="8" s="1"/>
  <c r="K81" i="8"/>
  <c r="I81" i="8"/>
  <c r="D81" i="8"/>
  <c r="L81" i="8" s="1"/>
  <c r="K80" i="8"/>
  <c r="I80" i="8"/>
  <c r="D80" i="8"/>
  <c r="L80" i="8" s="1"/>
  <c r="K79" i="8"/>
  <c r="I79" i="8"/>
  <c r="D79" i="8"/>
  <c r="L79" i="8" s="1"/>
  <c r="K78" i="8"/>
  <c r="I78" i="8"/>
  <c r="D78" i="8"/>
  <c r="L78" i="8" s="1"/>
  <c r="K77" i="8"/>
  <c r="I77" i="8"/>
  <c r="D77" i="8"/>
  <c r="L77" i="8" s="1"/>
  <c r="K76" i="8"/>
  <c r="I76" i="8"/>
  <c r="D76" i="8"/>
  <c r="L76" i="8" s="1"/>
  <c r="K75" i="8"/>
  <c r="I75" i="8"/>
  <c r="D75" i="8"/>
  <c r="L75" i="8" s="1"/>
  <c r="K74" i="8"/>
  <c r="I74" i="8"/>
  <c r="D74" i="8"/>
  <c r="L74" i="8" s="1"/>
  <c r="K73" i="8"/>
  <c r="I73" i="8"/>
  <c r="D73" i="8"/>
  <c r="L73" i="8" s="1"/>
  <c r="K72" i="8"/>
  <c r="I72" i="8"/>
  <c r="D72" i="8"/>
  <c r="L72" i="8" s="1"/>
  <c r="K71" i="8"/>
  <c r="I71" i="8"/>
  <c r="D71" i="8"/>
  <c r="L71" i="8" s="1"/>
  <c r="K70" i="8"/>
  <c r="I70" i="8"/>
  <c r="D70" i="8"/>
  <c r="L70" i="8" s="1"/>
  <c r="K69" i="8"/>
  <c r="I69" i="8"/>
  <c r="D69" i="8"/>
  <c r="L69" i="8" s="1"/>
  <c r="K68" i="8"/>
  <c r="I68" i="8"/>
  <c r="D68" i="8"/>
  <c r="L68" i="8" s="1"/>
  <c r="K67" i="8"/>
  <c r="I67" i="8"/>
  <c r="D67" i="8"/>
  <c r="L67" i="8" s="1"/>
  <c r="K66" i="8"/>
  <c r="I66" i="8"/>
  <c r="D66" i="8"/>
  <c r="L66" i="8" s="1"/>
  <c r="L48" i="8"/>
  <c r="L33" i="8"/>
  <c r="L34" i="8"/>
  <c r="L35" i="8"/>
  <c r="L36" i="8"/>
  <c r="L37" i="8"/>
  <c r="L38" i="8"/>
  <c r="L39" i="8"/>
  <c r="L40" i="8"/>
  <c r="L41" i="8"/>
  <c r="L42" i="8"/>
  <c r="L43" i="8"/>
  <c r="L44" i="8"/>
  <c r="L46" i="8"/>
  <c r="L47" i="8"/>
  <c r="L49" i="8"/>
  <c r="L50" i="8"/>
  <c r="L51" i="8"/>
  <c r="L52" i="8"/>
  <c r="L53" i="8"/>
  <c r="L54" i="8"/>
  <c r="L55" i="8"/>
  <c r="L56" i="8"/>
  <c r="L45" i="8"/>
  <c r="E18" i="2" l="1"/>
  <c r="G19" i="2"/>
  <c r="G18" i="2" s="1"/>
  <c r="F19" i="2"/>
  <c r="F18" i="2" s="1"/>
  <c r="E19" i="2"/>
  <c r="K146" i="6" l="1"/>
  <c r="J146" i="6"/>
  <c r="H146" i="6"/>
  <c r="G146" i="6"/>
  <c r="E146" i="6"/>
  <c r="D146" i="6"/>
  <c r="I210" i="12" l="1"/>
  <c r="J210" i="12" s="1"/>
  <c r="J211" i="12" s="1"/>
  <c r="H210" i="12"/>
  <c r="G210" i="12"/>
  <c r="E210" i="12"/>
  <c r="D210" i="12"/>
  <c r="K210" i="12" l="1"/>
  <c r="K211" i="12" s="1"/>
  <c r="I211" i="12"/>
  <c r="I71" i="6"/>
  <c r="C15" i="9" l="1"/>
  <c r="L60" i="9"/>
  <c r="L131" i="9"/>
  <c r="J129" i="9"/>
  <c r="K129" i="9"/>
  <c r="D129" i="9"/>
  <c r="E129" i="9"/>
  <c r="C20" i="9"/>
  <c r="C19" i="9"/>
  <c r="L117" i="9"/>
  <c r="I117" i="9"/>
  <c r="K116" i="9"/>
  <c r="K117" i="9" s="1"/>
  <c r="G116" i="9"/>
  <c r="H116" i="9"/>
  <c r="C14" i="9"/>
  <c r="L51" i="9"/>
  <c r="L81" i="6" l="1"/>
  <c r="K76" i="3"/>
  <c r="J76" i="3"/>
  <c r="G135" i="11"/>
  <c r="F135" i="11"/>
  <c r="I135" i="11" s="1"/>
  <c r="G134" i="11"/>
  <c r="F134" i="11"/>
  <c r="I134" i="11" s="1"/>
  <c r="G133" i="11"/>
  <c r="F133" i="11"/>
  <c r="I133" i="11" s="1"/>
  <c r="G132" i="11"/>
  <c r="F132" i="11"/>
  <c r="I132" i="11" s="1"/>
  <c r="G131" i="11"/>
  <c r="F131" i="11"/>
  <c r="I131" i="11" s="1"/>
  <c r="G130" i="11"/>
  <c r="F130" i="11"/>
  <c r="I130" i="11" s="1"/>
  <c r="G129" i="11"/>
  <c r="F129" i="11"/>
  <c r="I129" i="11" s="1"/>
  <c r="G128" i="11"/>
  <c r="F128" i="11"/>
  <c r="I128" i="11" s="1"/>
  <c r="G127" i="11"/>
  <c r="F127" i="11"/>
  <c r="I127" i="11" s="1"/>
  <c r="G126" i="11"/>
  <c r="F126" i="11"/>
  <c r="I126" i="11" s="1"/>
  <c r="G125" i="11"/>
  <c r="F125" i="11"/>
  <c r="I125" i="11" s="1"/>
  <c r="G124" i="11"/>
  <c r="F124" i="11"/>
  <c r="I124" i="11" s="1"/>
  <c r="G123" i="11"/>
  <c r="F123" i="11"/>
  <c r="I123" i="11" s="1"/>
  <c r="G122" i="11"/>
  <c r="F122" i="11"/>
  <c r="I122" i="11" s="1"/>
  <c r="G121" i="11"/>
  <c r="F121" i="11"/>
  <c r="I121" i="11" s="1"/>
  <c r="G120" i="11"/>
  <c r="F120" i="11"/>
  <c r="I120" i="11" s="1"/>
  <c r="G119" i="11"/>
  <c r="F119" i="11"/>
  <c r="I119" i="11" s="1"/>
  <c r="G118" i="11"/>
  <c r="F118" i="11"/>
  <c r="I118" i="11" s="1"/>
  <c r="G117" i="11"/>
  <c r="F117" i="11"/>
  <c r="I117" i="11" s="1"/>
  <c r="G116" i="11"/>
  <c r="F116" i="11"/>
  <c r="I116" i="11" s="1"/>
  <c r="G115" i="11"/>
  <c r="F115" i="11"/>
  <c r="I115" i="11" s="1"/>
  <c r="G114" i="11"/>
  <c r="F114" i="11"/>
  <c r="I114" i="11" s="1"/>
  <c r="G113" i="11"/>
  <c r="F113" i="11"/>
  <c r="I113" i="11" s="1"/>
  <c r="G112" i="11"/>
  <c r="F112" i="11"/>
  <c r="I112" i="11" s="1"/>
  <c r="G111" i="11"/>
  <c r="F111" i="11"/>
  <c r="I111" i="11" s="1"/>
  <c r="G110" i="11"/>
  <c r="F110" i="11"/>
  <c r="I110" i="11" s="1"/>
  <c r="G109" i="11"/>
  <c r="F109" i="11"/>
  <c r="I109" i="11" s="1"/>
  <c r="G108" i="11"/>
  <c r="F108" i="11"/>
  <c r="I108" i="11" s="1"/>
  <c r="G107" i="11"/>
  <c r="F107" i="11"/>
  <c r="I107" i="11" s="1"/>
  <c r="G106" i="11"/>
  <c r="F106" i="11"/>
  <c r="I106" i="11" s="1"/>
  <c r="G105" i="11"/>
  <c r="F105" i="11"/>
  <c r="I105" i="11" s="1"/>
  <c r="G95" i="11"/>
  <c r="F95" i="11"/>
  <c r="I95" i="11" s="1"/>
  <c r="G94" i="11"/>
  <c r="F94" i="11"/>
  <c r="I94" i="11" s="1"/>
  <c r="G93" i="11"/>
  <c r="F93" i="11"/>
  <c r="I93" i="11" s="1"/>
  <c r="G92" i="11"/>
  <c r="F92" i="11"/>
  <c r="I92" i="11" s="1"/>
  <c r="G91" i="11"/>
  <c r="F91" i="11"/>
  <c r="I91" i="11" s="1"/>
  <c r="G90" i="11"/>
  <c r="F90" i="11"/>
  <c r="I90" i="11" s="1"/>
  <c r="G89" i="11"/>
  <c r="F89" i="11"/>
  <c r="I89" i="11" s="1"/>
  <c r="G88" i="11"/>
  <c r="F88" i="11"/>
  <c r="I88" i="11" s="1"/>
  <c r="G87" i="11"/>
  <c r="F87" i="11"/>
  <c r="I87" i="11" s="1"/>
  <c r="G86" i="11"/>
  <c r="F86" i="11"/>
  <c r="I86" i="11" s="1"/>
  <c r="G85" i="11"/>
  <c r="F85" i="11"/>
  <c r="I85" i="11" s="1"/>
  <c r="G84" i="11"/>
  <c r="F84" i="11"/>
  <c r="I84" i="11" s="1"/>
  <c r="G83" i="11"/>
  <c r="F83" i="11"/>
  <c r="I83" i="11" s="1"/>
  <c r="G82" i="11"/>
  <c r="F82" i="11"/>
  <c r="I82" i="11" s="1"/>
  <c r="G81" i="11"/>
  <c r="F81" i="11"/>
  <c r="I81" i="11" s="1"/>
  <c r="G80" i="11"/>
  <c r="F80" i="11"/>
  <c r="I80" i="11" s="1"/>
  <c r="G79" i="11"/>
  <c r="F79" i="11"/>
  <c r="I79" i="11" s="1"/>
  <c r="G78" i="11"/>
  <c r="F78" i="11"/>
  <c r="I78" i="11" s="1"/>
  <c r="G77" i="11"/>
  <c r="F77" i="11"/>
  <c r="I77" i="11" s="1"/>
  <c r="G76" i="11"/>
  <c r="F76" i="11"/>
  <c r="I76" i="11" s="1"/>
  <c r="G75" i="11"/>
  <c r="F75" i="11"/>
  <c r="I75" i="11" s="1"/>
  <c r="G74" i="11"/>
  <c r="F74" i="11"/>
  <c r="I74" i="11" s="1"/>
  <c r="G73" i="11"/>
  <c r="F73" i="11"/>
  <c r="I73" i="11" s="1"/>
  <c r="G72" i="11"/>
  <c r="F72" i="11"/>
  <c r="I72" i="11" s="1"/>
  <c r="G71" i="11"/>
  <c r="F71" i="11"/>
  <c r="I71" i="11" s="1"/>
  <c r="G70" i="11"/>
  <c r="F70" i="11"/>
  <c r="I70" i="11" s="1"/>
  <c r="G69" i="11"/>
  <c r="F69" i="11"/>
  <c r="I69" i="11" s="1"/>
  <c r="G68" i="11"/>
  <c r="F68" i="11"/>
  <c r="I68" i="11" s="1"/>
  <c r="G67" i="11"/>
  <c r="F67" i="11"/>
  <c r="I67" i="11" s="1"/>
  <c r="G66" i="11"/>
  <c r="F66" i="11"/>
  <c r="I66" i="11" s="1"/>
  <c r="G65" i="11"/>
  <c r="F65" i="11"/>
  <c r="I65" i="11" s="1"/>
  <c r="G40" i="11"/>
  <c r="G39" i="11"/>
  <c r="G38" i="11"/>
  <c r="G37" i="11"/>
  <c r="G36" i="11"/>
  <c r="G35" i="11"/>
  <c r="G34" i="11"/>
  <c r="G33" i="11"/>
  <c r="G31" i="11"/>
  <c r="G32" i="11"/>
  <c r="G27" i="11"/>
  <c r="G28" i="11"/>
  <c r="G29" i="11"/>
  <c r="G3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26" i="11"/>
  <c r="C56" i="11"/>
  <c r="O47" i="6"/>
  <c r="K66" i="11" l="1"/>
  <c r="D66" i="11" s="1"/>
  <c r="L66" i="11" s="1"/>
  <c r="K69" i="11"/>
  <c r="D69" i="11" s="1"/>
  <c r="L69" i="11" s="1"/>
  <c r="K76" i="11"/>
  <c r="D76" i="11" s="1"/>
  <c r="L76" i="11" s="1"/>
  <c r="K77" i="11"/>
  <c r="D77" i="11" s="1"/>
  <c r="L77" i="11" s="1"/>
  <c r="K78" i="11"/>
  <c r="D78" i="11" s="1"/>
  <c r="L78" i="11" s="1"/>
  <c r="K79" i="11"/>
  <c r="D79" i="11" s="1"/>
  <c r="L79" i="11" s="1"/>
  <c r="K80" i="11"/>
  <c r="D80" i="11" s="1"/>
  <c r="L80" i="11" s="1"/>
  <c r="K81" i="11"/>
  <c r="D81" i="11" s="1"/>
  <c r="L81" i="11" s="1"/>
  <c r="K82" i="11"/>
  <c r="D82" i="11" s="1"/>
  <c r="L82" i="11" s="1"/>
  <c r="K83" i="11"/>
  <c r="D83" i="11" s="1"/>
  <c r="L83" i="11" s="1"/>
  <c r="K89" i="11"/>
  <c r="D89" i="11" s="1"/>
  <c r="L89" i="11" s="1"/>
  <c r="K105" i="11"/>
  <c r="D105" i="11" s="1"/>
  <c r="L105" i="11" s="1"/>
  <c r="K106" i="11"/>
  <c r="D106" i="11" s="1"/>
  <c r="L106" i="11" s="1"/>
  <c r="K107" i="11"/>
  <c r="D107" i="11" s="1"/>
  <c r="L107" i="11" s="1"/>
  <c r="K108" i="11"/>
  <c r="D108" i="11" s="1"/>
  <c r="L108" i="11" s="1"/>
  <c r="K109" i="11"/>
  <c r="D109" i="11" s="1"/>
  <c r="L109" i="11" s="1"/>
  <c r="K110" i="11"/>
  <c r="D110" i="11" s="1"/>
  <c r="L110" i="11" s="1"/>
  <c r="K111" i="11"/>
  <c r="D111" i="11" s="1"/>
  <c r="L111" i="11" s="1"/>
  <c r="K112" i="11"/>
  <c r="D112" i="11" s="1"/>
  <c r="L112" i="11" s="1"/>
  <c r="K113" i="11"/>
  <c r="D113" i="11" s="1"/>
  <c r="L113" i="11" s="1"/>
  <c r="K114" i="11"/>
  <c r="D114" i="11" s="1"/>
  <c r="L114" i="11" s="1"/>
  <c r="K115" i="11"/>
  <c r="D115" i="11" s="1"/>
  <c r="L115" i="11" s="1"/>
  <c r="K116" i="11"/>
  <c r="D116" i="11" s="1"/>
  <c r="L116" i="11" s="1"/>
  <c r="K117" i="11"/>
  <c r="D117" i="11" s="1"/>
  <c r="L117" i="11" s="1"/>
  <c r="K118" i="11"/>
  <c r="D118" i="11" s="1"/>
  <c r="L118" i="11" s="1"/>
  <c r="K119" i="11"/>
  <c r="D119" i="11" s="1"/>
  <c r="L119" i="11" s="1"/>
  <c r="K120" i="11"/>
  <c r="D120" i="11" s="1"/>
  <c r="L120" i="11" s="1"/>
  <c r="K121" i="11"/>
  <c r="D121" i="11" s="1"/>
  <c r="L121" i="11" s="1"/>
  <c r="K122" i="11"/>
  <c r="D122" i="11" s="1"/>
  <c r="L122" i="11" s="1"/>
  <c r="K123" i="11"/>
  <c r="D123" i="11" s="1"/>
  <c r="L123" i="11" s="1"/>
  <c r="K124" i="11"/>
  <c r="D124" i="11" s="1"/>
  <c r="L124" i="11" s="1"/>
  <c r="K125" i="11"/>
  <c r="D125" i="11" s="1"/>
  <c r="L125" i="11" s="1"/>
  <c r="K126" i="11"/>
  <c r="D126" i="11" s="1"/>
  <c r="L126" i="11" s="1"/>
  <c r="K128" i="11"/>
  <c r="D128" i="11" s="1"/>
  <c r="L128" i="11" s="1"/>
  <c r="K129" i="11"/>
  <c r="D129" i="11" s="1"/>
  <c r="L129" i="11" s="1"/>
  <c r="K131" i="11"/>
  <c r="D131" i="11" s="1"/>
  <c r="L131" i="11" s="1"/>
  <c r="K127" i="11"/>
  <c r="D127" i="11" s="1"/>
  <c r="L127" i="11" s="1"/>
  <c r="K130" i="11"/>
  <c r="D130" i="11" s="1"/>
  <c r="L130" i="11" s="1"/>
  <c r="K132" i="11"/>
  <c r="D132" i="11" s="1"/>
  <c r="L132" i="11" s="1"/>
  <c r="K133" i="11"/>
  <c r="D133" i="11" s="1"/>
  <c r="L133" i="11" s="1"/>
  <c r="K134" i="11"/>
  <c r="D134" i="11" s="1"/>
  <c r="L134" i="11" s="1"/>
  <c r="K135" i="11"/>
  <c r="D135" i="11" s="1"/>
  <c r="L135" i="11" s="1"/>
  <c r="K65" i="11"/>
  <c r="D65" i="11" s="1"/>
  <c r="L65" i="11" s="1"/>
  <c r="K67" i="11"/>
  <c r="D67" i="11" s="1"/>
  <c r="L67" i="11" s="1"/>
  <c r="K68" i="11"/>
  <c r="D68" i="11" s="1"/>
  <c r="L68" i="11" s="1"/>
  <c r="K70" i="11"/>
  <c r="D70" i="11" s="1"/>
  <c r="L70" i="11" s="1"/>
  <c r="K71" i="11"/>
  <c r="D71" i="11" s="1"/>
  <c r="L71" i="11" s="1"/>
  <c r="K72" i="11"/>
  <c r="D72" i="11" s="1"/>
  <c r="L72" i="11" s="1"/>
  <c r="K73" i="11"/>
  <c r="D73" i="11" s="1"/>
  <c r="L73" i="11" s="1"/>
  <c r="K74" i="11"/>
  <c r="D74" i="11" s="1"/>
  <c r="L74" i="11" s="1"/>
  <c r="K75" i="11"/>
  <c r="D75" i="11" s="1"/>
  <c r="L75" i="11" s="1"/>
  <c r="K84" i="11"/>
  <c r="D84" i="11" s="1"/>
  <c r="L84" i="11" s="1"/>
  <c r="K85" i="11"/>
  <c r="D85" i="11" s="1"/>
  <c r="L85" i="11" s="1"/>
  <c r="K86" i="11"/>
  <c r="D86" i="11" s="1"/>
  <c r="L86" i="11" s="1"/>
  <c r="K87" i="11"/>
  <c r="D87" i="11" s="1"/>
  <c r="L87" i="11" s="1"/>
  <c r="K88" i="11"/>
  <c r="D88" i="11" s="1"/>
  <c r="L88" i="11" s="1"/>
  <c r="K90" i="11"/>
  <c r="D90" i="11" s="1"/>
  <c r="L90" i="11" s="1"/>
  <c r="K91" i="11"/>
  <c r="D91" i="11" s="1"/>
  <c r="L91" i="11" s="1"/>
  <c r="K92" i="11"/>
  <c r="D92" i="11" s="1"/>
  <c r="L92" i="11" s="1"/>
  <c r="K93" i="11"/>
  <c r="D93" i="11" s="1"/>
  <c r="L93" i="11" s="1"/>
  <c r="K94" i="11"/>
  <c r="D94" i="11" s="1"/>
  <c r="L94" i="11" s="1"/>
  <c r="K95" i="11"/>
  <c r="D95" i="11" s="1"/>
  <c r="L95" i="11" s="1"/>
  <c r="K97" i="12"/>
  <c r="K99" i="12" s="1"/>
  <c r="H114" i="6"/>
  <c r="I80" i="12"/>
  <c r="I115" i="6"/>
  <c r="J114" i="6"/>
  <c r="K114" i="6"/>
  <c r="I81" i="6"/>
  <c r="C17" i="6" s="1"/>
  <c r="D82" i="1" s="1"/>
  <c r="I212" i="12"/>
  <c r="I202" i="12"/>
  <c r="J202" i="12" s="1"/>
  <c r="H202" i="12"/>
  <c r="G202" i="12"/>
  <c r="E202" i="12"/>
  <c r="D202" i="12"/>
  <c r="K194" i="12"/>
  <c r="I184" i="12"/>
  <c r="K184" i="12" s="1"/>
  <c r="K185" i="12" s="1"/>
  <c r="H184" i="12"/>
  <c r="G184" i="12"/>
  <c r="E184" i="12"/>
  <c r="D184" i="12"/>
  <c r="K176" i="12"/>
  <c r="I166" i="12"/>
  <c r="K166" i="12" s="1"/>
  <c r="K167" i="12" s="1"/>
  <c r="H166" i="12"/>
  <c r="G166" i="12"/>
  <c r="E166" i="12"/>
  <c r="D166" i="12"/>
  <c r="K158" i="12"/>
  <c r="I148" i="12"/>
  <c r="K148" i="12" s="1"/>
  <c r="K149" i="12" s="1"/>
  <c r="H74" i="1" s="1"/>
  <c r="H148" i="12"/>
  <c r="G148" i="12"/>
  <c r="E148" i="12"/>
  <c r="D148" i="12"/>
  <c r="K140" i="12"/>
  <c r="I130" i="12"/>
  <c r="H129" i="12"/>
  <c r="G129" i="12"/>
  <c r="E129" i="12"/>
  <c r="D129" i="12"/>
  <c r="K128" i="12"/>
  <c r="J128" i="12"/>
  <c r="H128" i="12"/>
  <c r="G128" i="12"/>
  <c r="E128" i="12"/>
  <c r="D128" i="12"/>
  <c r="K127" i="12"/>
  <c r="J127" i="12"/>
  <c r="H127" i="12"/>
  <c r="G127" i="12"/>
  <c r="E127" i="12"/>
  <c r="D127" i="12"/>
  <c r="K126" i="12"/>
  <c r="J126" i="12"/>
  <c r="H126" i="12"/>
  <c r="G126" i="12"/>
  <c r="E126" i="12"/>
  <c r="D126" i="12"/>
  <c r="K125" i="12"/>
  <c r="J125" i="12"/>
  <c r="H125" i="12"/>
  <c r="G125" i="12"/>
  <c r="E125" i="12"/>
  <c r="D125" i="12"/>
  <c r="J130" i="12"/>
  <c r="I117" i="12"/>
  <c r="K98" i="12"/>
  <c r="J98" i="12"/>
  <c r="H98" i="12"/>
  <c r="G98" i="12"/>
  <c r="E98" i="12"/>
  <c r="D98" i="12"/>
  <c r="H97" i="12"/>
  <c r="G97" i="12"/>
  <c r="E97" i="12"/>
  <c r="D97" i="12"/>
  <c r="K79" i="12"/>
  <c r="K80" i="12" s="1"/>
  <c r="J79" i="12"/>
  <c r="H79" i="12"/>
  <c r="G79" i="12"/>
  <c r="E79" i="12"/>
  <c r="D79" i="12"/>
  <c r="I71" i="12"/>
  <c r="K71" i="12"/>
  <c r="J71" i="12"/>
  <c r="I56" i="12"/>
  <c r="K56" i="12" s="1"/>
  <c r="H56" i="12"/>
  <c r="G56" i="12"/>
  <c r="E56" i="12"/>
  <c r="D56" i="12"/>
  <c r="F171" i="5"/>
  <c r="I171" i="5" s="1"/>
  <c r="F170" i="5"/>
  <c r="K170" i="5" s="1"/>
  <c r="F169" i="5"/>
  <c r="I169" i="5" s="1"/>
  <c r="F168" i="5"/>
  <c r="K168" i="5" s="1"/>
  <c r="F167" i="5"/>
  <c r="I167" i="5" s="1"/>
  <c r="F166" i="5"/>
  <c r="K166" i="5" s="1"/>
  <c r="F165" i="5"/>
  <c r="I165" i="5" s="1"/>
  <c r="F164" i="5"/>
  <c r="K164" i="5" s="1"/>
  <c r="F163" i="5"/>
  <c r="I163" i="5" s="1"/>
  <c r="F162" i="5"/>
  <c r="K162" i="5" s="1"/>
  <c r="F161" i="5"/>
  <c r="I161" i="5" s="1"/>
  <c r="F160" i="5"/>
  <c r="K160" i="5" s="1"/>
  <c r="F159" i="5"/>
  <c r="I159" i="5" s="1"/>
  <c r="F158" i="5"/>
  <c r="K158" i="5" s="1"/>
  <c r="F157" i="5"/>
  <c r="I157" i="5" s="1"/>
  <c r="F156" i="5"/>
  <c r="K156" i="5" s="1"/>
  <c r="F155" i="5"/>
  <c r="I155" i="5" s="1"/>
  <c r="F154" i="5"/>
  <c r="K154" i="5" s="1"/>
  <c r="F153" i="5"/>
  <c r="I153" i="5" s="1"/>
  <c r="F152" i="5"/>
  <c r="K152" i="5" s="1"/>
  <c r="F151" i="5"/>
  <c r="I151" i="5" s="1"/>
  <c r="F150" i="5"/>
  <c r="K150" i="5" s="1"/>
  <c r="F149" i="5"/>
  <c r="I149" i="5" s="1"/>
  <c r="F148" i="5"/>
  <c r="K148" i="5" s="1"/>
  <c r="F147" i="5"/>
  <c r="I147" i="5" s="1"/>
  <c r="F146" i="5"/>
  <c r="K146" i="5" s="1"/>
  <c r="F145" i="5"/>
  <c r="I145" i="5" s="1"/>
  <c r="F144" i="5"/>
  <c r="K144" i="5" s="1"/>
  <c r="F143" i="5"/>
  <c r="I143" i="5" s="1"/>
  <c r="F142" i="5"/>
  <c r="K142" i="5" s="1"/>
  <c r="F141" i="5"/>
  <c r="I141" i="5" s="1"/>
  <c r="F140" i="5"/>
  <c r="K140" i="5" s="1"/>
  <c r="F139" i="5"/>
  <c r="F138" i="5"/>
  <c r="K138" i="5" s="1"/>
  <c r="F137" i="5"/>
  <c r="K137" i="5" s="1"/>
  <c r="F136" i="5"/>
  <c r="K136" i="5" s="1"/>
  <c r="F135" i="5"/>
  <c r="K135" i="5" s="1"/>
  <c r="F134" i="5"/>
  <c r="K134" i="5" s="1"/>
  <c r="F133" i="5"/>
  <c r="K133" i="5" s="1"/>
  <c r="F132" i="5"/>
  <c r="K132" i="5" s="1"/>
  <c r="F131" i="5"/>
  <c r="K131" i="5" s="1"/>
  <c r="F130" i="5"/>
  <c r="K130" i="5" s="1"/>
  <c r="G129" i="5"/>
  <c r="F129" i="5"/>
  <c r="I129" i="5" s="1"/>
  <c r="F119" i="5"/>
  <c r="I119" i="5" s="1"/>
  <c r="F118" i="5"/>
  <c r="K118" i="5" s="1"/>
  <c r="F117" i="5"/>
  <c r="I117" i="5" s="1"/>
  <c r="F116" i="5"/>
  <c r="K116" i="5" s="1"/>
  <c r="F115" i="5"/>
  <c r="I115" i="5" s="1"/>
  <c r="F114" i="5"/>
  <c r="K114" i="5" s="1"/>
  <c r="F113" i="5"/>
  <c r="I113" i="5" s="1"/>
  <c r="F112" i="5"/>
  <c r="K112" i="5" s="1"/>
  <c r="F111" i="5"/>
  <c r="I111" i="5" s="1"/>
  <c r="F110" i="5"/>
  <c r="K110" i="5" s="1"/>
  <c r="F109" i="5"/>
  <c r="I109" i="5" s="1"/>
  <c r="F108" i="5"/>
  <c r="K108" i="5" s="1"/>
  <c r="F107" i="5"/>
  <c r="I107" i="5" s="1"/>
  <c r="F106" i="5"/>
  <c r="K106" i="5" s="1"/>
  <c r="F105" i="5"/>
  <c r="I105" i="5" s="1"/>
  <c r="F104" i="5"/>
  <c r="K104" i="5" s="1"/>
  <c r="F103" i="5"/>
  <c r="I103" i="5" s="1"/>
  <c r="F102" i="5"/>
  <c r="K102" i="5" s="1"/>
  <c r="F101" i="5"/>
  <c r="I101" i="5" s="1"/>
  <c r="F100" i="5"/>
  <c r="K100" i="5" s="1"/>
  <c r="F99" i="5"/>
  <c r="I99" i="5" s="1"/>
  <c r="F98" i="5"/>
  <c r="K98" i="5" s="1"/>
  <c r="F97" i="5"/>
  <c r="I97" i="5" s="1"/>
  <c r="F96" i="5"/>
  <c r="K96" i="5" s="1"/>
  <c r="F95" i="5"/>
  <c r="I95" i="5" s="1"/>
  <c r="F94" i="5"/>
  <c r="K94" i="5" s="1"/>
  <c r="F93" i="5"/>
  <c r="I93" i="5" s="1"/>
  <c r="F92" i="5"/>
  <c r="K92" i="5" s="1"/>
  <c r="F91" i="5"/>
  <c r="I91" i="5" s="1"/>
  <c r="F90" i="5"/>
  <c r="K90" i="5" s="1"/>
  <c r="F89" i="5"/>
  <c r="I89" i="5" s="1"/>
  <c r="F88" i="5"/>
  <c r="K88" i="5" s="1"/>
  <c r="F87" i="5"/>
  <c r="I87" i="5" s="1"/>
  <c r="F86" i="5"/>
  <c r="K86" i="5" s="1"/>
  <c r="F85" i="5"/>
  <c r="K85" i="5" s="1"/>
  <c r="F84" i="5"/>
  <c r="K84" i="5" s="1"/>
  <c r="F83" i="5"/>
  <c r="K83" i="5" s="1"/>
  <c r="F82" i="5"/>
  <c r="K82" i="5" s="1"/>
  <c r="F81" i="5"/>
  <c r="K81" i="5" s="1"/>
  <c r="F80" i="5"/>
  <c r="K80" i="5" s="1"/>
  <c r="F79" i="5"/>
  <c r="K79" i="5" s="1"/>
  <c r="F78" i="5"/>
  <c r="K78" i="5" s="1"/>
  <c r="G77" i="5"/>
  <c r="F77" i="5"/>
  <c r="C160" i="11"/>
  <c r="F160" i="11" s="1"/>
  <c r="C136" i="11"/>
  <c r="C9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G25" i="11"/>
  <c r="F25" i="11"/>
  <c r="F67" i="5"/>
  <c r="I67" i="5" s="1"/>
  <c r="F66" i="5"/>
  <c r="I66" i="5" s="1"/>
  <c r="F65" i="5"/>
  <c r="I65" i="5" s="1"/>
  <c r="F64" i="5"/>
  <c r="I64" i="5" s="1"/>
  <c r="F63" i="5"/>
  <c r="I63" i="5" s="1"/>
  <c r="F62" i="5"/>
  <c r="I62" i="5" s="1"/>
  <c r="F61" i="5"/>
  <c r="I61" i="5" s="1"/>
  <c r="F60" i="5"/>
  <c r="I60" i="5" s="1"/>
  <c r="F59" i="5"/>
  <c r="I59" i="5" s="1"/>
  <c r="F58" i="5"/>
  <c r="I58" i="5" s="1"/>
  <c r="F57" i="5"/>
  <c r="I57" i="5" s="1"/>
  <c r="F56" i="5"/>
  <c r="I56" i="5" s="1"/>
  <c r="F55" i="5"/>
  <c r="I55" i="5" s="1"/>
  <c r="F54" i="5"/>
  <c r="I54" i="5" s="1"/>
  <c r="F53" i="5"/>
  <c r="I53" i="5" s="1"/>
  <c r="F52" i="5"/>
  <c r="I52" i="5" s="1"/>
  <c r="F51" i="5"/>
  <c r="I51" i="5" s="1"/>
  <c r="F50" i="5"/>
  <c r="I50" i="5" s="1"/>
  <c r="F49" i="5"/>
  <c r="I49" i="5" s="1"/>
  <c r="F48" i="5"/>
  <c r="I48" i="5" s="1"/>
  <c r="F47" i="5"/>
  <c r="I47" i="5" s="1"/>
  <c r="F46" i="5"/>
  <c r="I46" i="5" s="1"/>
  <c r="F45" i="5"/>
  <c r="I45" i="5" s="1"/>
  <c r="F44" i="5"/>
  <c r="I44" i="5" s="1"/>
  <c r="F43" i="5"/>
  <c r="I43" i="5" s="1"/>
  <c r="F42" i="5"/>
  <c r="I42" i="5" s="1"/>
  <c r="F41" i="5"/>
  <c r="I41" i="5" s="1"/>
  <c r="F40" i="5"/>
  <c r="I40" i="5" s="1"/>
  <c r="F39" i="5"/>
  <c r="I39" i="5" s="1"/>
  <c r="F38" i="5"/>
  <c r="I38" i="5" s="1"/>
  <c r="F37" i="5"/>
  <c r="I37" i="5" s="1"/>
  <c r="F36" i="5"/>
  <c r="I36" i="5" s="1"/>
  <c r="F35" i="5"/>
  <c r="I35" i="5" s="1"/>
  <c r="F34" i="5"/>
  <c r="I34" i="5" s="1"/>
  <c r="F33" i="5"/>
  <c r="I33" i="5" s="1"/>
  <c r="F32" i="5"/>
  <c r="I32" i="5" s="1"/>
  <c r="F31" i="5"/>
  <c r="I31" i="5" s="1"/>
  <c r="F30" i="5"/>
  <c r="I30" i="5" s="1"/>
  <c r="F29" i="5"/>
  <c r="I29" i="5" s="1"/>
  <c r="F28" i="5"/>
  <c r="I28" i="5" s="1"/>
  <c r="F27" i="5"/>
  <c r="I27" i="5" s="1"/>
  <c r="F26" i="5"/>
  <c r="I26" i="5" s="1"/>
  <c r="F25" i="5"/>
  <c r="J97" i="12" l="1"/>
  <c r="I99" i="12"/>
  <c r="I146" i="5"/>
  <c r="D146" i="5" s="1"/>
  <c r="L146" i="5" s="1"/>
  <c r="I168" i="5"/>
  <c r="D168" i="5" s="1"/>
  <c r="L168" i="5" s="1"/>
  <c r="K130" i="12"/>
  <c r="I164" i="5"/>
  <c r="D164" i="5" s="1"/>
  <c r="L164" i="5" s="1"/>
  <c r="I25" i="5"/>
  <c r="I140" i="5"/>
  <c r="D140" i="5" s="1"/>
  <c r="L140" i="5" s="1"/>
  <c r="J99" i="12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K50" i="11"/>
  <c r="K53" i="11"/>
  <c r="K54" i="11"/>
  <c r="K55" i="11"/>
  <c r="K25" i="11"/>
  <c r="D25" i="11" s="1"/>
  <c r="L25" i="11" s="1"/>
  <c r="K26" i="11"/>
  <c r="K27" i="11"/>
  <c r="D27" i="11" s="1"/>
  <c r="L27" i="11" s="1"/>
  <c r="K28" i="11"/>
  <c r="D28" i="11" s="1"/>
  <c r="L28" i="11" s="1"/>
  <c r="K29" i="11"/>
  <c r="D29" i="11" s="1"/>
  <c r="L29" i="11" s="1"/>
  <c r="K30" i="11"/>
  <c r="K31" i="11"/>
  <c r="D31" i="11" s="1"/>
  <c r="L31" i="11" s="1"/>
  <c r="K32" i="11"/>
  <c r="D32" i="11" s="1"/>
  <c r="L32" i="11" s="1"/>
  <c r="K33" i="11"/>
  <c r="D33" i="11" s="1"/>
  <c r="L33" i="11" s="1"/>
  <c r="K34" i="11"/>
  <c r="K35" i="11"/>
  <c r="D35" i="11" s="1"/>
  <c r="L35" i="11" s="1"/>
  <c r="K36" i="11"/>
  <c r="D36" i="11" s="1"/>
  <c r="L36" i="11" s="1"/>
  <c r="K37" i="11"/>
  <c r="D37" i="11" s="1"/>
  <c r="L37" i="11" s="1"/>
  <c r="K38" i="11"/>
  <c r="K39" i="11"/>
  <c r="D39" i="11" s="1"/>
  <c r="L39" i="11" s="1"/>
  <c r="K40" i="11"/>
  <c r="D40" i="11" s="1"/>
  <c r="L40" i="11" s="1"/>
  <c r="K41" i="11"/>
  <c r="D41" i="11" s="1"/>
  <c r="L41" i="11" s="1"/>
  <c r="K42" i="11"/>
  <c r="K43" i="11"/>
  <c r="D43" i="11" s="1"/>
  <c r="L43" i="11" s="1"/>
  <c r="K44" i="11"/>
  <c r="D44" i="11" s="1"/>
  <c r="L44" i="11" s="1"/>
  <c r="K45" i="11"/>
  <c r="D45" i="11" s="1"/>
  <c r="L45" i="11" s="1"/>
  <c r="K46" i="11"/>
  <c r="K47" i="11"/>
  <c r="D47" i="11" s="1"/>
  <c r="L47" i="11" s="1"/>
  <c r="K48" i="11"/>
  <c r="D48" i="11" s="1"/>
  <c r="L48" i="11" s="1"/>
  <c r="K49" i="11"/>
  <c r="D49" i="11" s="1"/>
  <c r="L49" i="11" s="1"/>
  <c r="J80" i="12"/>
  <c r="I203" i="12"/>
  <c r="J194" i="12"/>
  <c r="J158" i="12"/>
  <c r="L48" i="12"/>
  <c r="K57" i="12"/>
  <c r="J56" i="12"/>
  <c r="I57" i="12"/>
  <c r="K117" i="12"/>
  <c r="J140" i="12"/>
  <c r="I140" i="12"/>
  <c r="J148" i="12"/>
  <c r="J149" i="12" s="1"/>
  <c r="F74" i="1" s="1"/>
  <c r="I149" i="12"/>
  <c r="D74" i="1" s="1"/>
  <c r="I158" i="12"/>
  <c r="J166" i="12"/>
  <c r="J167" i="12" s="1"/>
  <c r="I167" i="12"/>
  <c r="J176" i="12"/>
  <c r="I176" i="12"/>
  <c r="J184" i="12"/>
  <c r="J185" i="12" s="1"/>
  <c r="I185" i="12"/>
  <c r="I194" i="12"/>
  <c r="K202" i="12"/>
  <c r="K212" i="12"/>
  <c r="J117" i="12"/>
  <c r="J212" i="12"/>
  <c r="I130" i="5"/>
  <c r="I132" i="5"/>
  <c r="D132" i="5" s="1"/>
  <c r="L132" i="5" s="1"/>
  <c r="I134" i="5"/>
  <c r="D134" i="5" s="1"/>
  <c r="L134" i="5" s="1"/>
  <c r="I136" i="5"/>
  <c r="I138" i="5"/>
  <c r="I142" i="5"/>
  <c r="D142" i="5" s="1"/>
  <c r="L142" i="5" s="1"/>
  <c r="I150" i="5"/>
  <c r="I154" i="5"/>
  <c r="I158" i="5"/>
  <c r="I162" i="5"/>
  <c r="D162" i="5" s="1"/>
  <c r="L162" i="5" s="1"/>
  <c r="I166" i="5"/>
  <c r="D166" i="5" s="1"/>
  <c r="L166" i="5" s="1"/>
  <c r="I170" i="5"/>
  <c r="D130" i="5"/>
  <c r="L130" i="5" s="1"/>
  <c r="D136" i="5"/>
  <c r="L136" i="5" s="1"/>
  <c r="D138" i="5"/>
  <c r="L138" i="5" s="1"/>
  <c r="I144" i="5"/>
  <c r="D144" i="5" s="1"/>
  <c r="L144" i="5" s="1"/>
  <c r="I148" i="5"/>
  <c r="D148" i="5" s="1"/>
  <c r="L148" i="5" s="1"/>
  <c r="D150" i="5"/>
  <c r="L150" i="5" s="1"/>
  <c r="I152" i="5"/>
  <c r="D152" i="5" s="1"/>
  <c r="L152" i="5" s="1"/>
  <c r="D154" i="5"/>
  <c r="L154" i="5" s="1"/>
  <c r="I156" i="5"/>
  <c r="D156" i="5" s="1"/>
  <c r="L156" i="5" s="1"/>
  <c r="D158" i="5"/>
  <c r="L158" i="5" s="1"/>
  <c r="I160" i="5"/>
  <c r="D160" i="5" s="1"/>
  <c r="L160" i="5" s="1"/>
  <c r="D170" i="5"/>
  <c r="L170" i="5" s="1"/>
  <c r="K129" i="5"/>
  <c r="D129" i="5" s="1"/>
  <c r="L129" i="5" s="1"/>
  <c r="I131" i="5"/>
  <c r="D131" i="5" s="1"/>
  <c r="L131" i="5" s="1"/>
  <c r="I133" i="5"/>
  <c r="D133" i="5" s="1"/>
  <c r="L133" i="5" s="1"/>
  <c r="I135" i="5"/>
  <c r="D135" i="5" s="1"/>
  <c r="L135" i="5" s="1"/>
  <c r="I137" i="5"/>
  <c r="D137" i="5" s="1"/>
  <c r="L137" i="5" s="1"/>
  <c r="I139" i="5"/>
  <c r="K139" i="5"/>
  <c r="K141" i="5"/>
  <c r="K143" i="5"/>
  <c r="K145" i="5"/>
  <c r="K147" i="5"/>
  <c r="K149" i="5"/>
  <c r="K151" i="5"/>
  <c r="K153" i="5"/>
  <c r="K155" i="5"/>
  <c r="K157" i="5"/>
  <c r="K159" i="5"/>
  <c r="K161" i="5"/>
  <c r="K163" i="5"/>
  <c r="K165" i="5"/>
  <c r="K167" i="5"/>
  <c r="K169" i="5"/>
  <c r="K171" i="5"/>
  <c r="D141" i="5"/>
  <c r="L141" i="5" s="1"/>
  <c r="D143" i="5"/>
  <c r="L143" i="5" s="1"/>
  <c r="D145" i="5"/>
  <c r="L145" i="5" s="1"/>
  <c r="D147" i="5"/>
  <c r="L147" i="5" s="1"/>
  <c r="D149" i="5"/>
  <c r="L149" i="5" s="1"/>
  <c r="D151" i="5"/>
  <c r="L151" i="5" s="1"/>
  <c r="D153" i="5"/>
  <c r="L153" i="5" s="1"/>
  <c r="D155" i="5"/>
  <c r="L155" i="5" s="1"/>
  <c r="D157" i="5"/>
  <c r="L157" i="5" s="1"/>
  <c r="D159" i="5"/>
  <c r="L159" i="5" s="1"/>
  <c r="D161" i="5"/>
  <c r="L161" i="5" s="1"/>
  <c r="D163" i="5"/>
  <c r="L163" i="5" s="1"/>
  <c r="D165" i="5"/>
  <c r="L165" i="5" s="1"/>
  <c r="D167" i="5"/>
  <c r="L167" i="5" s="1"/>
  <c r="D169" i="5"/>
  <c r="L169" i="5" s="1"/>
  <c r="D171" i="5"/>
  <c r="L171" i="5" s="1"/>
  <c r="I86" i="5"/>
  <c r="D86" i="5" s="1"/>
  <c r="L86" i="5" s="1"/>
  <c r="I90" i="5"/>
  <c r="D90" i="5" s="1"/>
  <c r="L90" i="5" s="1"/>
  <c r="I94" i="5"/>
  <c r="I98" i="5"/>
  <c r="I102" i="5"/>
  <c r="D102" i="5" s="1"/>
  <c r="L102" i="5" s="1"/>
  <c r="I106" i="5"/>
  <c r="D106" i="5" s="1"/>
  <c r="L106" i="5" s="1"/>
  <c r="I110" i="5"/>
  <c r="I114" i="5"/>
  <c r="I118" i="5"/>
  <c r="D118" i="5" s="1"/>
  <c r="L118" i="5" s="1"/>
  <c r="I77" i="5"/>
  <c r="I78" i="5"/>
  <c r="D78" i="5" s="1"/>
  <c r="L78" i="5" s="1"/>
  <c r="I80" i="5"/>
  <c r="D80" i="5" s="1"/>
  <c r="L80" i="5" s="1"/>
  <c r="I82" i="5"/>
  <c r="D82" i="5" s="1"/>
  <c r="L82" i="5" s="1"/>
  <c r="I84" i="5"/>
  <c r="D84" i="5" s="1"/>
  <c r="L84" i="5" s="1"/>
  <c r="I88" i="5"/>
  <c r="D88" i="5" s="1"/>
  <c r="L88" i="5" s="1"/>
  <c r="I92" i="5"/>
  <c r="D92" i="5" s="1"/>
  <c r="L92" i="5" s="1"/>
  <c r="D94" i="5"/>
  <c r="L94" i="5" s="1"/>
  <c r="I96" i="5"/>
  <c r="D96" i="5" s="1"/>
  <c r="L96" i="5" s="1"/>
  <c r="D98" i="5"/>
  <c r="L98" i="5" s="1"/>
  <c r="I100" i="5"/>
  <c r="D100" i="5" s="1"/>
  <c r="L100" i="5" s="1"/>
  <c r="I104" i="5"/>
  <c r="D104" i="5" s="1"/>
  <c r="L104" i="5" s="1"/>
  <c r="I108" i="5"/>
  <c r="D108" i="5" s="1"/>
  <c r="L108" i="5" s="1"/>
  <c r="D110" i="5"/>
  <c r="L110" i="5" s="1"/>
  <c r="I112" i="5"/>
  <c r="D112" i="5" s="1"/>
  <c r="L112" i="5" s="1"/>
  <c r="D114" i="5"/>
  <c r="L114" i="5" s="1"/>
  <c r="I116" i="5"/>
  <c r="D116" i="5" s="1"/>
  <c r="L116" i="5" s="1"/>
  <c r="K77" i="5"/>
  <c r="D77" i="5" s="1"/>
  <c r="L77" i="5" s="1"/>
  <c r="I79" i="5"/>
  <c r="D79" i="5" s="1"/>
  <c r="L79" i="5" s="1"/>
  <c r="I81" i="5"/>
  <c r="D81" i="5" s="1"/>
  <c r="L81" i="5" s="1"/>
  <c r="I83" i="5"/>
  <c r="D83" i="5" s="1"/>
  <c r="L83" i="5" s="1"/>
  <c r="I85" i="5"/>
  <c r="D85" i="5" s="1"/>
  <c r="L85" i="5" s="1"/>
  <c r="K87" i="5"/>
  <c r="D87" i="5" s="1"/>
  <c r="L87" i="5" s="1"/>
  <c r="K89" i="5"/>
  <c r="D89" i="5" s="1"/>
  <c r="L89" i="5" s="1"/>
  <c r="K91" i="5"/>
  <c r="K93" i="5"/>
  <c r="D93" i="5" s="1"/>
  <c r="L93" i="5" s="1"/>
  <c r="K95" i="5"/>
  <c r="K97" i="5"/>
  <c r="K99" i="5"/>
  <c r="K101" i="5"/>
  <c r="D101" i="5" s="1"/>
  <c r="L101" i="5" s="1"/>
  <c r="K103" i="5"/>
  <c r="D103" i="5" s="1"/>
  <c r="L103" i="5" s="1"/>
  <c r="K105" i="5"/>
  <c r="K107" i="5"/>
  <c r="K109" i="5"/>
  <c r="D109" i="5" s="1"/>
  <c r="L109" i="5" s="1"/>
  <c r="K111" i="5"/>
  <c r="D111" i="5" s="1"/>
  <c r="L111" i="5" s="1"/>
  <c r="K113" i="5"/>
  <c r="K115" i="5"/>
  <c r="K117" i="5"/>
  <c r="D117" i="5" s="1"/>
  <c r="L117" i="5" s="1"/>
  <c r="K119" i="5"/>
  <c r="D119" i="5" s="1"/>
  <c r="L119" i="5" s="1"/>
  <c r="D91" i="5"/>
  <c r="L91" i="5" s="1"/>
  <c r="D95" i="5"/>
  <c r="L95" i="5" s="1"/>
  <c r="D97" i="5"/>
  <c r="L97" i="5" s="1"/>
  <c r="D99" i="5"/>
  <c r="L99" i="5" s="1"/>
  <c r="D105" i="5"/>
  <c r="L105" i="5" s="1"/>
  <c r="D107" i="5"/>
  <c r="L107" i="5" s="1"/>
  <c r="D113" i="5"/>
  <c r="L113" i="5" s="1"/>
  <c r="D115" i="5"/>
  <c r="L115" i="5" s="1"/>
  <c r="I50" i="11"/>
  <c r="D50" i="11" s="1"/>
  <c r="L50" i="11" s="1"/>
  <c r="K51" i="11"/>
  <c r="I51" i="11"/>
  <c r="D51" i="11" s="1"/>
  <c r="L51" i="11" s="1"/>
  <c r="K52" i="11"/>
  <c r="I52" i="11"/>
  <c r="I53" i="11"/>
  <c r="I54" i="11"/>
  <c r="D54" i="11" s="1"/>
  <c r="L54" i="11" s="1"/>
  <c r="I55" i="11"/>
  <c r="D55" i="11" s="1"/>
  <c r="L55" i="11" s="1"/>
  <c r="D53" i="11"/>
  <c r="L53" i="11" s="1"/>
  <c r="K25" i="5"/>
  <c r="K26" i="5"/>
  <c r="D26" i="5" s="1"/>
  <c r="L26" i="5" s="1"/>
  <c r="K27" i="5"/>
  <c r="D27" i="5" s="1"/>
  <c r="L27" i="5" s="1"/>
  <c r="K28" i="5"/>
  <c r="D28" i="5" s="1"/>
  <c r="L28" i="5" s="1"/>
  <c r="K29" i="5"/>
  <c r="D29" i="5" s="1"/>
  <c r="L29" i="5" s="1"/>
  <c r="K30" i="5"/>
  <c r="D30" i="5" s="1"/>
  <c r="L30" i="5" s="1"/>
  <c r="K31" i="5"/>
  <c r="D31" i="5" s="1"/>
  <c r="L31" i="5" s="1"/>
  <c r="K32" i="5"/>
  <c r="D32" i="5" s="1"/>
  <c r="L32" i="5" s="1"/>
  <c r="K33" i="5"/>
  <c r="D33" i="5" s="1"/>
  <c r="L33" i="5" s="1"/>
  <c r="K34" i="5"/>
  <c r="D34" i="5" s="1"/>
  <c r="L34" i="5" s="1"/>
  <c r="K35" i="5"/>
  <c r="D35" i="5" s="1"/>
  <c r="L35" i="5" s="1"/>
  <c r="K36" i="5"/>
  <c r="D36" i="5" s="1"/>
  <c r="L36" i="5" s="1"/>
  <c r="K37" i="5"/>
  <c r="D37" i="5" s="1"/>
  <c r="L37" i="5" s="1"/>
  <c r="K38" i="5"/>
  <c r="D38" i="5" s="1"/>
  <c r="L38" i="5" s="1"/>
  <c r="K39" i="5"/>
  <c r="D39" i="5" s="1"/>
  <c r="L39" i="5" s="1"/>
  <c r="K40" i="5"/>
  <c r="D40" i="5" s="1"/>
  <c r="L40" i="5" s="1"/>
  <c r="K41" i="5"/>
  <c r="D41" i="5" s="1"/>
  <c r="L41" i="5" s="1"/>
  <c r="K42" i="5"/>
  <c r="D42" i="5" s="1"/>
  <c r="L42" i="5" s="1"/>
  <c r="K43" i="5"/>
  <c r="D43" i="5" s="1"/>
  <c r="L43" i="5" s="1"/>
  <c r="K44" i="5"/>
  <c r="D44" i="5" s="1"/>
  <c r="L44" i="5" s="1"/>
  <c r="K45" i="5"/>
  <c r="D45" i="5" s="1"/>
  <c r="L45" i="5" s="1"/>
  <c r="K46" i="5"/>
  <c r="D46" i="5" s="1"/>
  <c r="L46" i="5" s="1"/>
  <c r="K47" i="5"/>
  <c r="D47" i="5" s="1"/>
  <c r="L47" i="5" s="1"/>
  <c r="K48" i="5"/>
  <c r="D48" i="5" s="1"/>
  <c r="L48" i="5" s="1"/>
  <c r="K49" i="5"/>
  <c r="D49" i="5" s="1"/>
  <c r="L49" i="5" s="1"/>
  <c r="K50" i="5"/>
  <c r="D50" i="5" s="1"/>
  <c r="L50" i="5" s="1"/>
  <c r="K51" i="5"/>
  <c r="D51" i="5" s="1"/>
  <c r="L51" i="5" s="1"/>
  <c r="K52" i="5"/>
  <c r="D52" i="5" s="1"/>
  <c r="L52" i="5" s="1"/>
  <c r="K53" i="5"/>
  <c r="D53" i="5" s="1"/>
  <c r="L53" i="5" s="1"/>
  <c r="K54" i="5"/>
  <c r="D54" i="5" s="1"/>
  <c r="L54" i="5" s="1"/>
  <c r="K55" i="5"/>
  <c r="D55" i="5" s="1"/>
  <c r="L55" i="5" s="1"/>
  <c r="K56" i="5"/>
  <c r="D56" i="5" s="1"/>
  <c r="L56" i="5" s="1"/>
  <c r="K57" i="5"/>
  <c r="D57" i="5" s="1"/>
  <c r="L57" i="5" s="1"/>
  <c r="K58" i="5"/>
  <c r="D58" i="5" s="1"/>
  <c r="L58" i="5" s="1"/>
  <c r="K59" i="5"/>
  <c r="D59" i="5" s="1"/>
  <c r="L59" i="5" s="1"/>
  <c r="K60" i="5"/>
  <c r="D60" i="5" s="1"/>
  <c r="L60" i="5" s="1"/>
  <c r="K61" i="5"/>
  <c r="D61" i="5" s="1"/>
  <c r="L61" i="5" s="1"/>
  <c r="K62" i="5"/>
  <c r="D62" i="5" s="1"/>
  <c r="L62" i="5" s="1"/>
  <c r="K63" i="5"/>
  <c r="D63" i="5" s="1"/>
  <c r="L63" i="5" s="1"/>
  <c r="K64" i="5"/>
  <c r="D64" i="5" s="1"/>
  <c r="L64" i="5" s="1"/>
  <c r="K65" i="5"/>
  <c r="D65" i="5" s="1"/>
  <c r="L65" i="5" s="1"/>
  <c r="K66" i="5"/>
  <c r="D66" i="5" s="1"/>
  <c r="L66" i="5" s="1"/>
  <c r="K67" i="5"/>
  <c r="D67" i="5" s="1"/>
  <c r="L67" i="5" s="1"/>
  <c r="D25" i="5" l="1"/>
  <c r="L25" i="5" s="1"/>
  <c r="D46" i="11"/>
  <c r="L46" i="11" s="1"/>
  <c r="D42" i="11"/>
  <c r="L42" i="11" s="1"/>
  <c r="D38" i="11"/>
  <c r="L38" i="11" s="1"/>
  <c r="D34" i="11"/>
  <c r="L34" i="11" s="1"/>
  <c r="D30" i="11"/>
  <c r="L30" i="11" s="1"/>
  <c r="L56" i="11" s="1"/>
  <c r="D26" i="11"/>
  <c r="L26" i="11" s="1"/>
  <c r="D52" i="11"/>
  <c r="L52" i="11" s="1"/>
  <c r="N48" i="12"/>
  <c r="J203" i="12"/>
  <c r="K203" i="12"/>
  <c r="J57" i="12"/>
  <c r="M48" i="12"/>
  <c r="D139" i="5"/>
  <c r="L139" i="5" s="1"/>
  <c r="L68" i="5"/>
  <c r="L136" i="11"/>
  <c r="L96" i="11"/>
  <c r="E35" i="12" l="1"/>
  <c r="C35" i="12"/>
  <c r="D35" i="12"/>
  <c r="D167" i="11"/>
  <c r="G167" i="11" s="1"/>
  <c r="D163" i="11"/>
  <c r="G163" i="11" s="1"/>
  <c r="D162" i="11"/>
  <c r="G162" i="11" s="1"/>
  <c r="D159" i="11"/>
  <c r="G159" i="11" s="1"/>
  <c r="G158" i="11" s="1"/>
  <c r="D14" i="11"/>
  <c r="C159" i="11"/>
  <c r="F159" i="11" s="1"/>
  <c r="F158" i="11" s="1"/>
  <c r="C167" i="11"/>
  <c r="F167" i="11" s="1"/>
  <c r="C163" i="11"/>
  <c r="F163" i="11" s="1"/>
  <c r="C162" i="11"/>
  <c r="F162" i="11" s="1"/>
  <c r="C14" i="11"/>
  <c r="E159" i="11"/>
  <c r="H159" i="11" s="1"/>
  <c r="H158" i="11" s="1"/>
  <c r="E167" i="11"/>
  <c r="H167" i="11" s="1"/>
  <c r="E163" i="11"/>
  <c r="H163" i="11" s="1"/>
  <c r="E162" i="11"/>
  <c r="H162" i="11" s="1"/>
  <c r="E14" i="11"/>
  <c r="G161" i="11" l="1"/>
  <c r="G168" i="11" s="1"/>
  <c r="D150" i="11" s="1"/>
  <c r="F168" i="11"/>
  <c r="F161" i="11"/>
  <c r="H161" i="11"/>
  <c r="H168" i="11" s="1"/>
  <c r="E150" i="11" s="1"/>
  <c r="C150" i="11" l="1"/>
  <c r="G25" i="7"/>
  <c r="I25" i="7" s="1"/>
  <c r="F25" i="7"/>
  <c r="E24" i="1"/>
  <c r="K25" i="7" l="1"/>
  <c r="D25" i="7" s="1"/>
  <c r="L25" i="7" s="1"/>
  <c r="J145" i="6"/>
  <c r="K145" i="6"/>
  <c r="G145" i="6"/>
  <c r="H145" i="6"/>
  <c r="D145" i="6"/>
  <c r="E145" i="6"/>
  <c r="K66" i="6" l="1"/>
  <c r="J66" i="6"/>
  <c r="H66" i="6"/>
  <c r="G66" i="6"/>
  <c r="E66" i="6"/>
  <c r="D66" i="6"/>
  <c r="K65" i="6"/>
  <c r="J65" i="6"/>
  <c r="H65" i="6"/>
  <c r="G65" i="6"/>
  <c r="E65" i="6"/>
  <c r="D65" i="6"/>
  <c r="K214" i="5" l="1"/>
  <c r="J214" i="5"/>
  <c r="I214" i="5"/>
  <c r="D43" i="1" s="1"/>
  <c r="G226" i="6" l="1"/>
  <c r="H226" i="6"/>
  <c r="I226" i="6"/>
  <c r="K226" i="6" s="1"/>
  <c r="E226" i="6"/>
  <c r="K80" i="6"/>
  <c r="H80" i="6"/>
  <c r="G80" i="6"/>
  <c r="E80" i="6"/>
  <c r="D80" i="6"/>
  <c r="K79" i="6"/>
  <c r="H79" i="6"/>
  <c r="G79" i="6"/>
  <c r="E79" i="6"/>
  <c r="D79" i="6"/>
  <c r="J226" i="6" l="1"/>
  <c r="J69" i="6"/>
  <c r="J79" i="6"/>
  <c r="J80" i="6"/>
  <c r="J81" i="6" l="1"/>
  <c r="D17" i="6" s="1"/>
  <c r="F82" i="1" s="1"/>
  <c r="K81" i="6"/>
  <c r="E17" i="6" s="1"/>
  <c r="H82" i="1" s="1"/>
  <c r="I128" i="9"/>
  <c r="J128" i="9" s="1"/>
  <c r="H128" i="9"/>
  <c r="G128" i="9"/>
  <c r="E128" i="9"/>
  <c r="D128" i="9"/>
  <c r="I215" i="8"/>
  <c r="I224" i="8"/>
  <c r="E58" i="1" s="1"/>
  <c r="K223" i="8"/>
  <c r="K224" i="8" s="1"/>
  <c r="I58" i="1" s="1"/>
  <c r="J223" i="8"/>
  <c r="J224" i="8" s="1"/>
  <c r="G58" i="1" s="1"/>
  <c r="I253" i="5"/>
  <c r="I262" i="5"/>
  <c r="D58" i="1" s="1"/>
  <c r="D53" i="1" s="1"/>
  <c r="K262" i="5"/>
  <c r="H58" i="1" s="1"/>
  <c r="J262" i="5"/>
  <c r="F58" i="1" s="1"/>
  <c r="K128" i="9" l="1"/>
  <c r="E76" i="3"/>
  <c r="E77" i="3"/>
  <c r="D76" i="3"/>
  <c r="D77" i="3"/>
  <c r="E75" i="3"/>
  <c r="D75" i="3"/>
  <c r="L185" i="8" l="1"/>
  <c r="K185" i="8"/>
  <c r="J185" i="8"/>
  <c r="K184" i="8"/>
  <c r="J184" i="8"/>
  <c r="H185" i="8"/>
  <c r="G185" i="8"/>
  <c r="H184" i="8"/>
  <c r="G184" i="8"/>
  <c r="E185" i="8"/>
  <c r="D185" i="8"/>
  <c r="M185" i="8" s="1"/>
  <c r="E184" i="8"/>
  <c r="D184" i="8"/>
  <c r="N185" i="8" l="1"/>
  <c r="I126" i="9"/>
  <c r="K126" i="9" s="1"/>
  <c r="I127" i="9"/>
  <c r="K127" i="9" s="1"/>
  <c r="H126" i="9"/>
  <c r="H127" i="9"/>
  <c r="G126" i="9"/>
  <c r="G127" i="9"/>
  <c r="E126" i="9"/>
  <c r="E127" i="9"/>
  <c r="D126" i="9"/>
  <c r="D127" i="9"/>
  <c r="K113" i="9"/>
  <c r="J113" i="9"/>
  <c r="H113" i="9"/>
  <c r="G113" i="9"/>
  <c r="E113" i="9"/>
  <c r="D113" i="9"/>
  <c r="L41" i="9"/>
  <c r="N41" i="9" s="1"/>
  <c r="D41" i="9"/>
  <c r="L40" i="9"/>
  <c r="N40" i="9" s="1"/>
  <c r="I197" i="9"/>
  <c r="I198" i="9" s="1"/>
  <c r="C29" i="9" s="1"/>
  <c r="E81" i="1" s="1"/>
  <c r="H197" i="9"/>
  <c r="G197" i="9"/>
  <c r="E197" i="9"/>
  <c r="D197" i="9"/>
  <c r="I188" i="9"/>
  <c r="K188" i="9" s="1"/>
  <c r="H188" i="9"/>
  <c r="G188" i="9"/>
  <c r="E188" i="9"/>
  <c r="D188" i="9"/>
  <c r="I187" i="9"/>
  <c r="J187" i="9" s="1"/>
  <c r="H187" i="9"/>
  <c r="G187" i="9"/>
  <c r="E187" i="9"/>
  <c r="D187" i="9"/>
  <c r="I186" i="9"/>
  <c r="K186" i="9" s="1"/>
  <c r="H186" i="9"/>
  <c r="G186" i="9"/>
  <c r="E186" i="9"/>
  <c r="D186" i="9"/>
  <c r="I185" i="9"/>
  <c r="J185" i="9" s="1"/>
  <c r="H185" i="9"/>
  <c r="G185" i="9"/>
  <c r="E185" i="9"/>
  <c r="D185" i="9"/>
  <c r="I184" i="9"/>
  <c r="J184" i="9" s="1"/>
  <c r="H184" i="9"/>
  <c r="G184" i="9"/>
  <c r="E184" i="9"/>
  <c r="D184" i="9"/>
  <c r="I175" i="9"/>
  <c r="K175" i="9" s="1"/>
  <c r="K176" i="9" s="1"/>
  <c r="E27" i="9" s="1"/>
  <c r="I79" i="1" s="1"/>
  <c r="H175" i="9"/>
  <c r="G175" i="9"/>
  <c r="E175" i="9"/>
  <c r="D175" i="9"/>
  <c r="I166" i="9"/>
  <c r="K166" i="9" s="1"/>
  <c r="K167" i="9" s="1"/>
  <c r="E26" i="9" s="1"/>
  <c r="I78" i="1" s="1"/>
  <c r="H166" i="9"/>
  <c r="G166" i="9"/>
  <c r="E166" i="9"/>
  <c r="D166" i="9"/>
  <c r="I157" i="9"/>
  <c r="K157" i="9" s="1"/>
  <c r="K158" i="9" s="1"/>
  <c r="E25" i="9" s="1"/>
  <c r="I77" i="1" s="1"/>
  <c r="H157" i="9"/>
  <c r="G157" i="9"/>
  <c r="E157" i="9"/>
  <c r="D157" i="9"/>
  <c r="I148" i="9"/>
  <c r="K148" i="9" s="1"/>
  <c r="K149" i="9" s="1"/>
  <c r="E24" i="9" s="1"/>
  <c r="I76" i="1" s="1"/>
  <c r="H148" i="9"/>
  <c r="G148" i="9"/>
  <c r="E148" i="9"/>
  <c r="D148" i="9"/>
  <c r="I139" i="9"/>
  <c r="K139" i="9" s="1"/>
  <c r="K140" i="9" s="1"/>
  <c r="E23" i="9" s="1"/>
  <c r="H139" i="9"/>
  <c r="G139" i="9"/>
  <c r="E139" i="9"/>
  <c r="D139" i="9"/>
  <c r="I125" i="9"/>
  <c r="C21" i="9" s="1"/>
  <c r="E125" i="9"/>
  <c r="D125" i="9"/>
  <c r="K115" i="9"/>
  <c r="J115" i="9"/>
  <c r="H115" i="9"/>
  <c r="G115" i="9"/>
  <c r="E115" i="9"/>
  <c r="D115" i="9"/>
  <c r="K114" i="9"/>
  <c r="J114" i="9"/>
  <c r="H114" i="9"/>
  <c r="G114" i="9"/>
  <c r="E114" i="9"/>
  <c r="D114" i="9"/>
  <c r="K112" i="9"/>
  <c r="J112" i="9"/>
  <c r="H112" i="9"/>
  <c r="G112" i="9"/>
  <c r="E112" i="9"/>
  <c r="D112" i="9"/>
  <c r="K111" i="9"/>
  <c r="J111" i="9"/>
  <c r="H111" i="9"/>
  <c r="G111" i="9"/>
  <c r="E111" i="9"/>
  <c r="D111" i="9"/>
  <c r="K110" i="9"/>
  <c r="J110" i="9"/>
  <c r="H110" i="9"/>
  <c r="G110" i="9"/>
  <c r="E110" i="9"/>
  <c r="D110" i="9"/>
  <c r="K109" i="9"/>
  <c r="J109" i="9"/>
  <c r="H109" i="9"/>
  <c r="G109" i="9"/>
  <c r="E109" i="9"/>
  <c r="D109" i="9"/>
  <c r="K108" i="9"/>
  <c r="J108" i="9"/>
  <c r="H108" i="9"/>
  <c r="G108" i="9"/>
  <c r="E108" i="9"/>
  <c r="D108" i="9"/>
  <c r="K107" i="9"/>
  <c r="J107" i="9"/>
  <c r="J117" i="9" s="1"/>
  <c r="H107" i="9"/>
  <c r="G107" i="9"/>
  <c r="E107" i="9"/>
  <c r="D107" i="9"/>
  <c r="K106" i="9"/>
  <c r="J106" i="9"/>
  <c r="H106" i="9"/>
  <c r="G106" i="9"/>
  <c r="E106" i="9"/>
  <c r="D106" i="9"/>
  <c r="I97" i="9"/>
  <c r="I98" i="9" s="1"/>
  <c r="H97" i="9"/>
  <c r="G97" i="9"/>
  <c r="E97" i="9"/>
  <c r="D97" i="9"/>
  <c r="I80" i="9"/>
  <c r="C17" i="9" s="1"/>
  <c r="E71" i="1" s="1"/>
  <c r="K79" i="9"/>
  <c r="J79" i="9"/>
  <c r="H79" i="9"/>
  <c r="G79" i="9"/>
  <c r="E79" i="9"/>
  <c r="D79" i="9"/>
  <c r="K78" i="9"/>
  <c r="J78" i="9"/>
  <c r="H78" i="9"/>
  <c r="G78" i="9"/>
  <c r="E78" i="9"/>
  <c r="D78" i="9"/>
  <c r="K77" i="9"/>
  <c r="K80" i="9" s="1"/>
  <c r="E17" i="9" s="1"/>
  <c r="I71" i="1" s="1"/>
  <c r="J77" i="9"/>
  <c r="H77" i="9"/>
  <c r="G77" i="9"/>
  <c r="E77" i="9"/>
  <c r="D77" i="9"/>
  <c r="K59" i="9"/>
  <c r="H59" i="9"/>
  <c r="G59" i="9"/>
  <c r="E59" i="9"/>
  <c r="D59" i="9"/>
  <c r="I50" i="9"/>
  <c r="J50" i="9" s="1"/>
  <c r="H50" i="9"/>
  <c r="G50" i="9"/>
  <c r="E50" i="9"/>
  <c r="D50" i="9"/>
  <c r="K41" i="9"/>
  <c r="J41" i="9"/>
  <c r="H41" i="9"/>
  <c r="G41" i="9"/>
  <c r="E41" i="9"/>
  <c r="K40" i="9"/>
  <c r="J40" i="9"/>
  <c r="H40" i="9"/>
  <c r="G40" i="9"/>
  <c r="E40" i="9"/>
  <c r="D40" i="9"/>
  <c r="E18" i="9"/>
  <c r="I72" i="1" s="1"/>
  <c r="D18" i="9"/>
  <c r="G72" i="1" s="1"/>
  <c r="C18" i="9"/>
  <c r="E72" i="1" s="1"/>
  <c r="E16" i="9"/>
  <c r="I70" i="1" s="1"/>
  <c r="D16" i="9"/>
  <c r="G70" i="1" s="1"/>
  <c r="C16" i="9"/>
  <c r="E70" i="1" s="1"/>
  <c r="D234" i="5"/>
  <c r="E234" i="5" s="1"/>
  <c r="L44" i="6"/>
  <c r="N44" i="6" s="1"/>
  <c r="K237" i="6"/>
  <c r="E31" i="6" s="1"/>
  <c r="I222" i="6"/>
  <c r="J222" i="6" s="1"/>
  <c r="I223" i="6"/>
  <c r="K223" i="6" s="1"/>
  <c r="I224" i="6"/>
  <c r="K224" i="6" s="1"/>
  <c r="I225" i="6"/>
  <c r="K225" i="6" s="1"/>
  <c r="H222" i="6"/>
  <c r="H223" i="6"/>
  <c r="H224" i="6"/>
  <c r="H225" i="6"/>
  <c r="G222" i="6"/>
  <c r="G223" i="6"/>
  <c r="G224" i="6"/>
  <c r="G225" i="6"/>
  <c r="E222" i="6"/>
  <c r="E223" i="6"/>
  <c r="E224" i="6"/>
  <c r="E225" i="6"/>
  <c r="D222" i="6"/>
  <c r="D223" i="6"/>
  <c r="D224" i="6"/>
  <c r="D225" i="6"/>
  <c r="E221" i="6"/>
  <c r="D221" i="6"/>
  <c r="H221" i="6"/>
  <c r="G221" i="6"/>
  <c r="I221" i="6"/>
  <c r="I212" i="6"/>
  <c r="K212" i="6" s="1"/>
  <c r="K213" i="6" s="1"/>
  <c r="E29" i="6" s="1"/>
  <c r="H79" i="1" s="1"/>
  <c r="I203" i="6"/>
  <c r="K203" i="6" s="1"/>
  <c r="K204" i="6" s="1"/>
  <c r="E28" i="6" s="1"/>
  <c r="H78" i="1" s="1"/>
  <c r="I194" i="6"/>
  <c r="I195" i="6" s="1"/>
  <c r="C27" i="6" s="1"/>
  <c r="D77" i="1" s="1"/>
  <c r="I185" i="6"/>
  <c r="K185" i="6" s="1"/>
  <c r="K186" i="6" s="1"/>
  <c r="E26" i="6" s="1"/>
  <c r="H76" i="1" s="1"/>
  <c r="C25" i="6"/>
  <c r="E23" i="6"/>
  <c r="H212" i="6"/>
  <c r="G212" i="6"/>
  <c r="E212" i="6"/>
  <c r="D212" i="6"/>
  <c r="H203" i="6"/>
  <c r="G203" i="6"/>
  <c r="E203" i="6"/>
  <c r="D203" i="6"/>
  <c r="H194" i="6"/>
  <c r="G194" i="6"/>
  <c r="E194" i="6"/>
  <c r="D194" i="6"/>
  <c r="H185" i="6"/>
  <c r="G185" i="6"/>
  <c r="E185" i="6"/>
  <c r="D185" i="6"/>
  <c r="H176" i="6"/>
  <c r="G176" i="6"/>
  <c r="E176" i="6"/>
  <c r="D176" i="6"/>
  <c r="G142" i="6"/>
  <c r="C22" i="6"/>
  <c r="K144" i="6"/>
  <c r="J144" i="6"/>
  <c r="H144" i="6"/>
  <c r="G144" i="6"/>
  <c r="E144" i="6"/>
  <c r="D144" i="6"/>
  <c r="K143" i="6"/>
  <c r="J143" i="6"/>
  <c r="H143" i="6"/>
  <c r="G143" i="6"/>
  <c r="E143" i="6"/>
  <c r="D143" i="6"/>
  <c r="K142" i="6"/>
  <c r="J142" i="6"/>
  <c r="H142" i="6"/>
  <c r="E142" i="6"/>
  <c r="D142" i="6"/>
  <c r="K141" i="6"/>
  <c r="J141" i="6"/>
  <c r="H141" i="6"/>
  <c r="G141" i="6"/>
  <c r="E141" i="6"/>
  <c r="D141" i="6"/>
  <c r="I132" i="6"/>
  <c r="K132" i="6" s="1"/>
  <c r="K133" i="6" s="1"/>
  <c r="E21" i="6" s="1"/>
  <c r="H132" i="6"/>
  <c r="G132" i="6"/>
  <c r="E132" i="6"/>
  <c r="D132" i="6"/>
  <c r="E20" i="6"/>
  <c r="H72" i="1" s="1"/>
  <c r="D20" i="6"/>
  <c r="F72" i="1" s="1"/>
  <c r="C20" i="6"/>
  <c r="D72" i="1" s="1"/>
  <c r="K99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J99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H99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G99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H98" i="6"/>
  <c r="G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D99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E98" i="6"/>
  <c r="D98" i="6"/>
  <c r="K98" i="6"/>
  <c r="J98" i="6"/>
  <c r="C19" i="6"/>
  <c r="D71" i="1" s="1"/>
  <c r="E18" i="6"/>
  <c r="H70" i="1" s="1"/>
  <c r="D18" i="6"/>
  <c r="C18" i="6"/>
  <c r="D70" i="1" s="1"/>
  <c r="K70" i="6"/>
  <c r="J70" i="6"/>
  <c r="K67" i="6"/>
  <c r="J68" i="6"/>
  <c r="H67" i="6"/>
  <c r="H68" i="6"/>
  <c r="H69" i="6"/>
  <c r="H70" i="6"/>
  <c r="G67" i="6"/>
  <c r="G68" i="6"/>
  <c r="G69" i="6"/>
  <c r="G70" i="6"/>
  <c r="E67" i="6"/>
  <c r="E68" i="6"/>
  <c r="E69" i="6"/>
  <c r="E70" i="6"/>
  <c r="D67" i="6"/>
  <c r="D68" i="6"/>
  <c r="D69" i="6"/>
  <c r="D70" i="6"/>
  <c r="I56" i="6"/>
  <c r="K56" i="6" s="1"/>
  <c r="I55" i="6"/>
  <c r="K55" i="6" s="1"/>
  <c r="H56" i="6"/>
  <c r="G56" i="6"/>
  <c r="H55" i="6"/>
  <c r="G55" i="6"/>
  <c r="E56" i="6"/>
  <c r="D56" i="6"/>
  <c r="E55" i="6"/>
  <c r="D55" i="6"/>
  <c r="K43" i="6"/>
  <c r="K44" i="6"/>
  <c r="K45" i="6"/>
  <c r="J43" i="6"/>
  <c r="J44" i="6"/>
  <c r="J45" i="6"/>
  <c r="K42" i="6"/>
  <c r="J42" i="6"/>
  <c r="L43" i="6"/>
  <c r="N43" i="6" s="1"/>
  <c r="L45" i="6"/>
  <c r="N45" i="6" s="1"/>
  <c r="L42" i="6"/>
  <c r="M42" i="6" s="1"/>
  <c r="H43" i="6"/>
  <c r="H44" i="6"/>
  <c r="H45" i="6"/>
  <c r="H46" i="6"/>
  <c r="G43" i="6"/>
  <c r="G44" i="6"/>
  <c r="G45" i="6"/>
  <c r="G46" i="6"/>
  <c r="H42" i="6"/>
  <c r="G42" i="6"/>
  <c r="E43" i="6"/>
  <c r="E44" i="6"/>
  <c r="E45" i="6"/>
  <c r="E46" i="6"/>
  <c r="D43" i="6"/>
  <c r="D44" i="6"/>
  <c r="D45" i="6"/>
  <c r="D46" i="6"/>
  <c r="E42" i="6"/>
  <c r="D42" i="6"/>
  <c r="K221" i="6" l="1"/>
  <c r="I228" i="6"/>
  <c r="J149" i="6"/>
  <c r="K149" i="6"/>
  <c r="J115" i="6"/>
  <c r="K115" i="6"/>
  <c r="E19" i="6" s="1"/>
  <c r="H71" i="1" s="1"/>
  <c r="C23" i="6"/>
  <c r="D23" i="6"/>
  <c r="J203" i="6"/>
  <c r="J204" i="6" s="1"/>
  <c r="D28" i="6" s="1"/>
  <c r="F78" i="1" s="1"/>
  <c r="I204" i="6"/>
  <c r="C28" i="6" s="1"/>
  <c r="D78" i="1" s="1"/>
  <c r="J185" i="6"/>
  <c r="J186" i="6" s="1"/>
  <c r="D26" i="6" s="1"/>
  <c r="F76" i="1" s="1"/>
  <c r="D22" i="6"/>
  <c r="I186" i="6"/>
  <c r="C26" i="6" s="1"/>
  <c r="D76" i="1" s="1"/>
  <c r="J221" i="6"/>
  <c r="C16" i="6"/>
  <c r="I237" i="6"/>
  <c r="C31" i="6" s="1"/>
  <c r="E20" i="9"/>
  <c r="E73" i="1"/>
  <c r="D75" i="1"/>
  <c r="I213" i="6"/>
  <c r="C29" i="6" s="1"/>
  <c r="D79" i="1" s="1"/>
  <c r="J237" i="6"/>
  <c r="D31" i="6" s="1"/>
  <c r="D25" i="6"/>
  <c r="E21" i="9"/>
  <c r="I74" i="1" s="1"/>
  <c r="E74" i="1"/>
  <c r="I75" i="1"/>
  <c r="F70" i="1"/>
  <c r="J194" i="6"/>
  <c r="J195" i="6" s="1"/>
  <c r="D27" i="6" s="1"/>
  <c r="F77" i="1" s="1"/>
  <c r="J225" i="6"/>
  <c r="D19" i="6"/>
  <c r="F71" i="1" s="1"/>
  <c r="K194" i="6"/>
  <c r="K195" i="6" s="1"/>
  <c r="E27" i="6" s="1"/>
  <c r="H77" i="1" s="1"/>
  <c r="K222" i="6"/>
  <c r="E25" i="6"/>
  <c r="J224" i="6"/>
  <c r="J223" i="6"/>
  <c r="J80" i="9"/>
  <c r="D17" i="9" s="1"/>
  <c r="G71" i="1" s="1"/>
  <c r="D20" i="9"/>
  <c r="J212" i="6"/>
  <c r="J213" i="6" s="1"/>
  <c r="D29" i="6" s="1"/>
  <c r="F79" i="1" s="1"/>
  <c r="J127" i="9"/>
  <c r="J126" i="9"/>
  <c r="I189" i="9"/>
  <c r="C28" i="9" s="1"/>
  <c r="E80" i="1" s="1"/>
  <c r="J188" i="9"/>
  <c r="M41" i="9"/>
  <c r="J148" i="9"/>
  <c r="J149" i="9" s="1"/>
  <c r="D24" i="9" s="1"/>
  <c r="G76" i="1" s="1"/>
  <c r="J186" i="9"/>
  <c r="M40" i="9"/>
  <c r="N42" i="9"/>
  <c r="E12" i="9" s="1"/>
  <c r="I67" i="1" s="1"/>
  <c r="L42" i="9"/>
  <c r="C12" i="9" s="1"/>
  <c r="E67" i="1" s="1"/>
  <c r="K50" i="9"/>
  <c r="K51" i="9" s="1"/>
  <c r="E14" i="9" s="1"/>
  <c r="I68" i="1" s="1"/>
  <c r="J51" i="9"/>
  <c r="D14" i="9" s="1"/>
  <c r="G68" i="1" s="1"/>
  <c r="I51" i="9"/>
  <c r="E68" i="1" s="1"/>
  <c r="J59" i="9"/>
  <c r="I60" i="9"/>
  <c r="E82" i="1" s="1"/>
  <c r="K97" i="9"/>
  <c r="K98" i="9" s="1"/>
  <c r="E19" i="9" s="1"/>
  <c r="J139" i="9"/>
  <c r="J140" i="9" s="1"/>
  <c r="D23" i="9" s="1"/>
  <c r="I140" i="9"/>
  <c r="C23" i="9" s="1"/>
  <c r="I149" i="9"/>
  <c r="C24" i="9" s="1"/>
  <c r="E76" i="1" s="1"/>
  <c r="J157" i="9"/>
  <c r="J158" i="9" s="1"/>
  <c r="D25" i="9" s="1"/>
  <c r="G77" i="1" s="1"/>
  <c r="I158" i="9"/>
  <c r="C25" i="9" s="1"/>
  <c r="E77" i="1" s="1"/>
  <c r="J166" i="9"/>
  <c r="J167" i="9" s="1"/>
  <c r="D26" i="9" s="1"/>
  <c r="G78" i="1" s="1"/>
  <c r="I167" i="9"/>
  <c r="C26" i="9" s="1"/>
  <c r="E78" i="1" s="1"/>
  <c r="J175" i="9"/>
  <c r="J176" i="9" s="1"/>
  <c r="D27" i="9" s="1"/>
  <c r="G79" i="1" s="1"/>
  <c r="I176" i="9"/>
  <c r="C27" i="9" s="1"/>
  <c r="E79" i="1" s="1"/>
  <c r="K185" i="9"/>
  <c r="K187" i="9"/>
  <c r="K197" i="9"/>
  <c r="K198" i="9" s="1"/>
  <c r="E29" i="9" s="1"/>
  <c r="I81" i="1" s="1"/>
  <c r="J97" i="9"/>
  <c r="J98" i="9" s="1"/>
  <c r="D19" i="9" s="1"/>
  <c r="K184" i="9"/>
  <c r="J197" i="9"/>
  <c r="J198" i="9" s="1"/>
  <c r="D29" i="9" s="1"/>
  <c r="G81" i="1" s="1"/>
  <c r="I133" i="6"/>
  <c r="J132" i="6"/>
  <c r="J133" i="6" s="1"/>
  <c r="D21" i="6" s="1"/>
  <c r="J67" i="6"/>
  <c r="J71" i="6" s="1"/>
  <c r="K69" i="6"/>
  <c r="K68" i="6"/>
  <c r="K57" i="6"/>
  <c r="E15" i="6" s="1"/>
  <c r="H68" i="1" s="1"/>
  <c r="L47" i="6"/>
  <c r="N42" i="6"/>
  <c r="N47" i="6" s="1"/>
  <c r="E13" i="6" s="1"/>
  <c r="H67" i="1" s="1"/>
  <c r="M45" i="6"/>
  <c r="M43" i="6"/>
  <c r="J55" i="6"/>
  <c r="M44" i="6"/>
  <c r="I57" i="6"/>
  <c r="J56" i="6"/>
  <c r="F73" i="1" l="1"/>
  <c r="J228" i="6"/>
  <c r="C21" i="6"/>
  <c r="D73" i="1" s="1"/>
  <c r="K228" i="6"/>
  <c r="E30" i="6" s="1"/>
  <c r="H80" i="1" s="1"/>
  <c r="C15" i="6"/>
  <c r="D68" i="1" s="1"/>
  <c r="K71" i="6"/>
  <c r="E16" i="6" s="1"/>
  <c r="C13" i="6"/>
  <c r="D67" i="1" s="1"/>
  <c r="E22" i="6"/>
  <c r="H73" i="1" s="1"/>
  <c r="D69" i="1"/>
  <c r="C30" i="6"/>
  <c r="D80" i="1" s="1"/>
  <c r="D30" i="6"/>
  <c r="F80" i="1" s="1"/>
  <c r="I73" i="1"/>
  <c r="G73" i="1"/>
  <c r="H75" i="1"/>
  <c r="F75" i="1"/>
  <c r="E75" i="1"/>
  <c r="E65" i="1" s="1"/>
  <c r="C22" i="9"/>
  <c r="C11" i="9" s="1"/>
  <c r="E24" i="2" s="1"/>
  <c r="E23" i="2" s="1"/>
  <c r="G75" i="1"/>
  <c r="D21" i="9"/>
  <c r="G74" i="1" s="1"/>
  <c r="K60" i="9"/>
  <c r="E15" i="9" s="1"/>
  <c r="I82" i="1" s="1"/>
  <c r="J189" i="9"/>
  <c r="D28" i="9" s="1"/>
  <c r="G80" i="1" s="1"/>
  <c r="K189" i="9"/>
  <c r="E28" i="9" s="1"/>
  <c r="J60" i="9"/>
  <c r="D15" i="9" s="1"/>
  <c r="G82" i="1" s="1"/>
  <c r="M42" i="9"/>
  <c r="D12" i="9" s="1"/>
  <c r="G67" i="1" s="1"/>
  <c r="D16" i="6"/>
  <c r="F69" i="1" s="1"/>
  <c r="M47" i="6"/>
  <c r="D13" i="6" s="1"/>
  <c r="J57" i="6"/>
  <c r="D15" i="6" s="1"/>
  <c r="F68" i="1" s="1"/>
  <c r="K215" i="8"/>
  <c r="J215" i="8"/>
  <c r="N194" i="8"/>
  <c r="N195" i="8" s="1"/>
  <c r="M194" i="8"/>
  <c r="M195" i="8" s="1"/>
  <c r="L194" i="8"/>
  <c r="L195" i="8" s="1"/>
  <c r="N184" i="8"/>
  <c r="N186" i="8" s="1"/>
  <c r="I42" i="1" s="1"/>
  <c r="M184" i="8"/>
  <c r="M186" i="8" s="1"/>
  <c r="G42" i="1" s="1"/>
  <c r="L184" i="8"/>
  <c r="L186" i="8" s="1"/>
  <c r="E42" i="1" s="1"/>
  <c r="C167" i="8"/>
  <c r="C164" i="8"/>
  <c r="C163" i="8"/>
  <c r="F163" i="8" s="1"/>
  <c r="C139" i="8"/>
  <c r="C98" i="8"/>
  <c r="C57" i="8"/>
  <c r="K56" i="8"/>
  <c r="K54" i="8"/>
  <c r="K52" i="8"/>
  <c r="K50" i="8"/>
  <c r="K48" i="8"/>
  <c r="K46" i="8"/>
  <c r="K44" i="8"/>
  <c r="K42" i="8"/>
  <c r="K40" i="8"/>
  <c r="K38" i="8"/>
  <c r="K36" i="8"/>
  <c r="K35" i="8"/>
  <c r="K34" i="8"/>
  <c r="K33" i="8"/>
  <c r="K32" i="8"/>
  <c r="K31" i="8"/>
  <c r="K30" i="8"/>
  <c r="K29" i="8"/>
  <c r="K28" i="8"/>
  <c r="K27" i="8"/>
  <c r="I127" i="7"/>
  <c r="C12" i="6" l="1"/>
  <c r="E15" i="2" s="1"/>
  <c r="E14" i="2" s="1"/>
  <c r="E13" i="2" s="1"/>
  <c r="C32" i="9"/>
  <c r="D65" i="1"/>
  <c r="E24" i="6"/>
  <c r="E12" i="6" s="1"/>
  <c r="G15" i="2" s="1"/>
  <c r="G14" i="2" s="1"/>
  <c r="D24" i="6"/>
  <c r="D12" i="6" s="1"/>
  <c r="F15" i="2" s="1"/>
  <c r="F14" i="2" s="1"/>
  <c r="G65" i="1"/>
  <c r="I80" i="1"/>
  <c r="I65" i="1" s="1"/>
  <c r="E22" i="9"/>
  <c r="F67" i="1"/>
  <c r="F65" i="1" s="1"/>
  <c r="D22" i="9"/>
  <c r="D11" i="9" s="1"/>
  <c r="F24" i="2" s="1"/>
  <c r="F23" i="2" s="1"/>
  <c r="H69" i="1"/>
  <c r="H65" i="1" s="1"/>
  <c r="E62" i="1"/>
  <c r="K25" i="8"/>
  <c r="K37" i="8"/>
  <c r="K39" i="8"/>
  <c r="K41" i="8"/>
  <c r="K43" i="8"/>
  <c r="K45" i="8"/>
  <c r="K47" i="8"/>
  <c r="K49" i="8"/>
  <c r="K51" i="8"/>
  <c r="K53" i="8"/>
  <c r="K55" i="8"/>
  <c r="I38" i="8"/>
  <c r="I40" i="8"/>
  <c r="I42" i="8"/>
  <c r="I44" i="8"/>
  <c r="I46" i="8"/>
  <c r="I48" i="8"/>
  <c r="I50" i="8"/>
  <c r="I52" i="8"/>
  <c r="I54" i="8"/>
  <c r="I56" i="8"/>
  <c r="E11" i="9"/>
  <c r="G24" i="2" s="1"/>
  <c r="G23" i="2" s="1"/>
  <c r="I26" i="8"/>
  <c r="K26" i="8"/>
  <c r="I27" i="8"/>
  <c r="I28" i="8"/>
  <c r="I29" i="8"/>
  <c r="I30" i="8"/>
  <c r="I31" i="8"/>
  <c r="I32" i="8"/>
  <c r="I33" i="8"/>
  <c r="I34" i="8"/>
  <c r="I35" i="8"/>
  <c r="I36" i="8"/>
  <c r="C34" i="6" l="1"/>
  <c r="E28" i="2"/>
  <c r="E27" i="2" s="1"/>
  <c r="E6" i="2"/>
  <c r="E32" i="9"/>
  <c r="D32" i="9"/>
  <c r="D34" i="6"/>
  <c r="E34" i="6"/>
  <c r="D35" i="8"/>
  <c r="D31" i="8"/>
  <c r="L31" i="8" s="1"/>
  <c r="D27" i="8"/>
  <c r="L27" i="8" s="1"/>
  <c r="D50" i="8"/>
  <c r="D42" i="8"/>
  <c r="D34" i="8"/>
  <c r="D30" i="8"/>
  <c r="L30" i="8" s="1"/>
  <c r="D56" i="8"/>
  <c r="D48" i="8"/>
  <c r="D40" i="8"/>
  <c r="D33" i="8"/>
  <c r="D29" i="8"/>
  <c r="L29" i="8" s="1"/>
  <c r="D26" i="8"/>
  <c r="L26" i="8" s="1"/>
  <c r="D54" i="8"/>
  <c r="D46" i="8"/>
  <c r="D38" i="8"/>
  <c r="D36" i="8"/>
  <c r="D32" i="8"/>
  <c r="L32" i="8" s="1"/>
  <c r="D28" i="8"/>
  <c r="L28" i="8" s="1"/>
  <c r="D52" i="8"/>
  <c r="D44" i="8"/>
  <c r="I55" i="8"/>
  <c r="I47" i="8"/>
  <c r="I39" i="8"/>
  <c r="I25" i="8"/>
  <c r="I53" i="8"/>
  <c r="I45" i="8"/>
  <c r="I37" i="8"/>
  <c r="I51" i="8"/>
  <c r="I43" i="8"/>
  <c r="I49" i="8"/>
  <c r="I41" i="8"/>
  <c r="F13" i="2" l="1"/>
  <c r="F28" i="2" s="1"/>
  <c r="F27" i="2" s="1"/>
  <c r="G13" i="2"/>
  <c r="G28" i="2" s="1"/>
  <c r="G27" i="2" s="1"/>
  <c r="D43" i="8"/>
  <c r="D49" i="8"/>
  <c r="D45" i="8"/>
  <c r="D39" i="8"/>
  <c r="D41" i="8"/>
  <c r="D37" i="8"/>
  <c r="D51" i="8"/>
  <c r="D47" i="8"/>
  <c r="D53" i="8"/>
  <c r="D25" i="8"/>
  <c r="L25" i="8" s="1"/>
  <c r="D55" i="8"/>
  <c r="D172" i="8"/>
  <c r="G172" i="8" s="1"/>
  <c r="F6" i="2" l="1"/>
  <c r="G6" i="2"/>
  <c r="D162" i="8"/>
  <c r="G162" i="8" s="1"/>
  <c r="G161" i="8" s="1"/>
  <c r="D166" i="8"/>
  <c r="G166" i="8" s="1"/>
  <c r="D168" i="8"/>
  <c r="G168" i="8" s="1"/>
  <c r="D11" i="8"/>
  <c r="E166" i="8"/>
  <c r="H166" i="8" s="1"/>
  <c r="E162" i="8"/>
  <c r="H162" i="8" s="1"/>
  <c r="H161" i="8" s="1"/>
  <c r="E172" i="8"/>
  <c r="H172" i="8" s="1"/>
  <c r="E168" i="8"/>
  <c r="H168" i="8" s="1"/>
  <c r="E11" i="8"/>
  <c r="G165" i="8" l="1"/>
  <c r="G173" i="8" s="1"/>
  <c r="C168" i="8"/>
  <c r="F168" i="8" s="1"/>
  <c r="C11" i="8"/>
  <c r="C14" i="8" s="1"/>
  <c r="E41" i="1" s="1"/>
  <c r="C172" i="8"/>
  <c r="F172" i="8" s="1"/>
  <c r="C162" i="8"/>
  <c r="F162" i="8" s="1"/>
  <c r="F161" i="8" s="1"/>
  <c r="C166" i="8"/>
  <c r="F166" i="8" s="1"/>
  <c r="D14" i="8"/>
  <c r="G41" i="1"/>
  <c r="E14" i="8"/>
  <c r="I41" i="1"/>
  <c r="H165" i="8"/>
  <c r="H173" i="8" s="1"/>
  <c r="F165" i="8" l="1"/>
  <c r="C150" i="8" s="1"/>
  <c r="C153" i="8" s="1"/>
  <c r="D150" i="8"/>
  <c r="E150" i="8"/>
  <c r="E153" i="8" s="1"/>
  <c r="I46" i="1" s="1"/>
  <c r="K127" i="7"/>
  <c r="J127" i="7"/>
  <c r="N104" i="7"/>
  <c r="N105" i="7" s="1"/>
  <c r="M104" i="7"/>
  <c r="M105" i="7" s="1"/>
  <c r="L104" i="7"/>
  <c r="L105" i="7" s="1"/>
  <c r="N92" i="7"/>
  <c r="N96" i="7" s="1"/>
  <c r="M92" i="7"/>
  <c r="M96" i="7" s="1"/>
  <c r="L92" i="7"/>
  <c r="L96" i="7" s="1"/>
  <c r="C75" i="7"/>
  <c r="C72" i="7"/>
  <c r="C71" i="7"/>
  <c r="F71" i="7" s="1"/>
  <c r="C46" i="7"/>
  <c r="F45" i="7"/>
  <c r="K45" i="7" s="1"/>
  <c r="C36" i="7"/>
  <c r="F35" i="7"/>
  <c r="K35" i="7" s="1"/>
  <c r="C26" i="7"/>
  <c r="D153" i="8" l="1"/>
  <c r="G46" i="1"/>
  <c r="E46" i="1"/>
  <c r="L26" i="7"/>
  <c r="I35" i="7"/>
  <c r="D35" i="7" s="1"/>
  <c r="L35" i="7" s="1"/>
  <c r="L36" i="7" s="1"/>
  <c r="I45" i="7"/>
  <c r="D45" i="7" s="1"/>
  <c r="L45" i="7" s="1"/>
  <c r="L46" i="7" s="1"/>
  <c r="C196" i="5"/>
  <c r="F196" i="5" s="1"/>
  <c r="C172" i="5"/>
  <c r="C120" i="5"/>
  <c r="C68" i="5"/>
  <c r="D76" i="7" l="1"/>
  <c r="G76" i="7" s="1"/>
  <c r="E74" i="7"/>
  <c r="H74" i="7" s="1"/>
  <c r="E70" i="7"/>
  <c r="H70" i="7" s="1"/>
  <c r="H69" i="7" s="1"/>
  <c r="E80" i="7"/>
  <c r="H80" i="7" s="1"/>
  <c r="E76" i="7"/>
  <c r="H76" i="7" s="1"/>
  <c r="E11" i="7"/>
  <c r="E199" i="5" l="1"/>
  <c r="H199" i="5" s="1"/>
  <c r="D80" i="7"/>
  <c r="G80" i="7" s="1"/>
  <c r="D11" i="7"/>
  <c r="D14" i="7" s="1"/>
  <c r="D74" i="7"/>
  <c r="G74" i="7" s="1"/>
  <c r="G73" i="7" s="1"/>
  <c r="D70" i="7"/>
  <c r="G70" i="7" s="1"/>
  <c r="G69" i="7" s="1"/>
  <c r="E14" i="7"/>
  <c r="H73" i="7"/>
  <c r="H81" i="7" s="1"/>
  <c r="I24" i="1"/>
  <c r="I16" i="1" s="1"/>
  <c r="G24" i="1"/>
  <c r="G16" i="1" s="1"/>
  <c r="E16" i="1"/>
  <c r="F62" i="1"/>
  <c r="G62" i="1"/>
  <c r="H62" i="1"/>
  <c r="I62" i="1"/>
  <c r="D62" i="1"/>
  <c r="E53" i="1"/>
  <c r="G53" i="1"/>
  <c r="I53" i="1"/>
  <c r="E49" i="1"/>
  <c r="G49" i="1"/>
  <c r="I49" i="1"/>
  <c r="H51" i="1"/>
  <c r="F51" i="1"/>
  <c r="D51" i="1"/>
  <c r="H53" i="1"/>
  <c r="F53" i="1"/>
  <c r="J253" i="5"/>
  <c r="K253" i="5"/>
  <c r="M226" i="5"/>
  <c r="N226" i="5"/>
  <c r="E203" i="5" l="1"/>
  <c r="H203" i="5" s="1"/>
  <c r="E11" i="5"/>
  <c r="E14" i="5" s="1"/>
  <c r="H41" i="1" s="1"/>
  <c r="E195" i="5"/>
  <c r="H195" i="5" s="1"/>
  <c r="H194" i="5" s="1"/>
  <c r="E198" i="5"/>
  <c r="H198" i="5" s="1"/>
  <c r="H197" i="5" s="1"/>
  <c r="G81" i="7"/>
  <c r="D58" i="7" s="1"/>
  <c r="D199" i="5"/>
  <c r="G199" i="5" s="1"/>
  <c r="D195" i="5"/>
  <c r="G195" i="5" s="1"/>
  <c r="G194" i="5" s="1"/>
  <c r="D203" i="5"/>
  <c r="G203" i="5" s="1"/>
  <c r="D198" i="5"/>
  <c r="G198" i="5" s="1"/>
  <c r="D11" i="5"/>
  <c r="D14" i="5" s="1"/>
  <c r="F41" i="1" s="1"/>
  <c r="E58" i="7"/>
  <c r="F49" i="1"/>
  <c r="H49" i="1"/>
  <c r="D49" i="1"/>
  <c r="M234" i="5"/>
  <c r="M235" i="5" s="1"/>
  <c r="F42" i="1" s="1"/>
  <c r="N234" i="5"/>
  <c r="N235" i="5" s="1"/>
  <c r="H42" i="1" s="1"/>
  <c r="L234" i="5"/>
  <c r="L235" i="5" s="1"/>
  <c r="D42" i="1" s="1"/>
  <c r="E183" i="5" l="1"/>
  <c r="E186" i="5" s="1"/>
  <c r="G45" i="1"/>
  <c r="G39" i="1" s="1"/>
  <c r="G38" i="1" s="1"/>
  <c r="D61" i="7"/>
  <c r="G197" i="5"/>
  <c r="E61" i="7"/>
  <c r="I45" i="1"/>
  <c r="I39" i="1" s="1"/>
  <c r="H46" i="1" l="1"/>
  <c r="H45" i="1" s="1"/>
  <c r="H39" i="1" s="1"/>
  <c r="D183" i="5"/>
  <c r="D186" i="5" s="1"/>
  <c r="F46" i="1" s="1"/>
  <c r="I38" i="1"/>
  <c r="C199" i="5"/>
  <c r="F199" i="5" s="1"/>
  <c r="C198" i="5"/>
  <c r="F198" i="5" s="1"/>
  <c r="C11" i="5"/>
  <c r="C14" i="5" s="1"/>
  <c r="C203" i="5"/>
  <c r="F203" i="5" s="1"/>
  <c r="C195" i="5"/>
  <c r="F195" i="5" s="1"/>
  <c r="F194" i="5" s="1"/>
  <c r="E136" i="3"/>
  <c r="D136" i="3"/>
  <c r="C136" i="3"/>
  <c r="I75" i="3"/>
  <c r="D141" i="3" l="1"/>
  <c r="F30" i="1"/>
  <c r="E141" i="3"/>
  <c r="H30" i="1"/>
  <c r="C141" i="3"/>
  <c r="D30" i="1"/>
  <c r="H38" i="1"/>
  <c r="F45" i="1"/>
  <c r="F39" i="1" s="1"/>
  <c r="K78" i="3"/>
  <c r="E61" i="3" s="1"/>
  <c r="H23" i="1" s="1"/>
  <c r="J78" i="3"/>
  <c r="F197" i="5"/>
  <c r="I78" i="3"/>
  <c r="C61" i="3" l="1"/>
  <c r="C60" i="3" s="1"/>
  <c r="C67" i="3" s="1"/>
  <c r="H16" i="1"/>
  <c r="F38" i="1"/>
  <c r="E60" i="3"/>
  <c r="E67" i="3" s="1"/>
  <c r="D61" i="3"/>
  <c r="C183" i="5"/>
  <c r="C186" i="5" s="1"/>
  <c r="C80" i="7"/>
  <c r="F80" i="7" s="1"/>
  <c r="C76" i="7"/>
  <c r="F76" i="7" s="1"/>
  <c r="C70" i="7"/>
  <c r="F70" i="7" s="1"/>
  <c r="F69" i="7" s="1"/>
  <c r="C74" i="7"/>
  <c r="F74" i="7" s="1"/>
  <c r="D23" i="1" l="1"/>
  <c r="D16" i="1" s="1"/>
  <c r="F23" i="1"/>
  <c r="D60" i="3"/>
  <c r="D67" i="3" s="1"/>
  <c r="F73" i="7"/>
  <c r="C14" i="7"/>
  <c r="D41" i="1" s="1"/>
  <c r="C61" i="7" l="1"/>
  <c r="D46" i="1"/>
  <c r="D45" i="1" s="1"/>
  <c r="D39" i="1" s="1"/>
  <c r="D38" i="1" s="1"/>
  <c r="F16" i="1"/>
  <c r="E45" i="1"/>
  <c r="E39" i="1" s="1"/>
  <c r="E38" i="1" l="1"/>
</calcChain>
</file>

<file path=xl/sharedStrings.xml><?xml version="1.0" encoding="utf-8"?>
<sst xmlns="http://schemas.openxmlformats.org/spreadsheetml/2006/main" count="6032" uniqueCount="730">
  <si>
    <t>первый год планового периода</t>
  </si>
  <si>
    <t>х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</si>
  <si>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</si>
  <si>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 xml:space="preserve"> ПЛАН</t>
  </si>
  <si>
    <t>Раздел 1. Поступления и выплаты</t>
  </si>
  <si>
    <t>Раздел 2. Сведения по выплатам на закупки товаров, работ, услуг</t>
  </si>
  <si>
    <t>Раздел 3. Обоснования (расчеты) плановых показателей поступлений и выплат</t>
  </si>
  <si>
    <t>на 2020 г.</t>
  </si>
  <si>
    <t>на 2021 г.</t>
  </si>
  <si>
    <t>на 2022 г.</t>
  </si>
  <si>
    <t>Наименование показателя</t>
  </si>
  <si>
    <t>Код строки</t>
  </si>
  <si>
    <t>Код по бюджетной классификации Российской Федерации</t>
  </si>
  <si>
    <t>Сумма, руб. (с точностью до двух знаков после запятой - 0,00)</t>
  </si>
  <si>
    <t>за пределами планового периода</t>
  </si>
  <si>
    <t>текущий финансовый год</t>
  </si>
  <si>
    <t>второй год планового периода</t>
  </si>
  <si>
    <t>субсидии</t>
  </si>
  <si>
    <t>поступления от приносящей доход деятельности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</si>
  <si>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</si>
  <si>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</si>
  <si>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</si>
  <si>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</si>
  <si>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</si>
  <si>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</si>
  <si>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</si>
  <si>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</si>
  <si>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</si>
  <si>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</si>
  <si>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</si>
  <si>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Остаток средств на начало текущего финансового года</t>
  </si>
  <si>
    <t>0001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</si>
  <si>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</si>
  <si>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</si>
  <si>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</si>
  <si>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</si>
  <si>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доходы от собственности, всего</t>
  </si>
  <si>
    <t>1100</t>
  </si>
  <si>
    <t>120</t>
  </si>
  <si>
    <t>в том числе: доходы, получаемые в виде арендной либо иной платы за передачу в возмездное пользование муниципального имущества</t>
  </si>
  <si>
    <t>1110</t>
  </si>
  <si>
    <t>доходы в виде процентов по депозитам автономных учреждений в кредитных организациях</t>
  </si>
  <si>
    <t>1120</t>
  </si>
  <si>
    <t>доходы в виде процентов по остаткам средств на счетах автономных учреждений в</t>
  </si>
  <si>
    <t>1130</t>
  </si>
  <si>
    <t>кредитных организациях</t>
  </si>
  <si>
    <t>доходы от оказания услуг, работ, компенсации затрат учреждений, всего</t>
  </si>
  <si>
    <t>1200</t>
  </si>
  <si>
    <t>130</t>
  </si>
  <si>
    <t>в том числе: субсидии на финансовое обеспечение выполнения муниципального задания</t>
  </si>
  <si>
    <t>1210</t>
  </si>
  <si>
    <t>доходы от оказания услуг, выполнения работ, в рамках установленного муниципального задания</t>
  </si>
  <si>
    <t>1220</t>
  </si>
  <si>
    <t>1230</t>
  </si>
  <si>
    <t>доходы, поступающие в порядке возмещения расходов, понесенных в связи с эксплуатацией имущества, находящегося в оперативном управлении учреждения</t>
  </si>
  <si>
    <t>1240</t>
  </si>
  <si>
    <t>доходы от штрафов, пеней, иных сумм принудительного изъятия, всего</t>
  </si>
  <si>
    <t>1300</t>
  </si>
  <si>
    <t>140</t>
  </si>
  <si>
    <t>в том числе: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</si>
  <si>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</si>
  <si>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</si>
  <si>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</si>
  <si>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</si>
  <si>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</si>
  <si>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180</t>
  </si>
  <si>
    <t>в том числе: 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</si>
  <si>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</si>
  <si>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</si>
  <si>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</si>
  <si>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прочие поступления, всего</t>
  </si>
  <si>
    <t>1980</t>
  </si>
  <si>
    <t>из них: 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</si>
  <si>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</si>
  <si>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</si>
  <si>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</si>
  <si>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</si>
  <si>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 на выплаты персоналу, всего</t>
  </si>
  <si>
    <t>2100</t>
  </si>
  <si>
    <t xml:space="preserve">учреждения)                       </t>
  </si>
  <si>
    <t>СОГЛАСОВАНО</t>
  </si>
  <si>
    <t>3.1. Обоснование (расчет) плановых показателей поступлений доходов по статье 120 "Доходы от собственности"</t>
  </si>
  <si>
    <t>3.1.1. Обоснование (расчет) плановых показателей поступлений доходов по статье 120 "Доходы от собственности"</t>
  </si>
  <si>
    <t>Сумма, руб.</t>
  </si>
  <si>
    <t>(текущий финансовый год)</t>
  </si>
  <si>
    <t>(первый год планового периода)</t>
  </si>
  <si>
    <t>(второй год планового периода)</t>
  </si>
  <si>
    <t>Задолженность по доходам (дебиторская задолженность по доходам) на начало года</t>
  </si>
  <si>
    <t>0100</t>
  </si>
  <si>
    <t>Полученные предварительные платежи (авансы) по контрактам (договорам) (кредиторская задолженность по доходам) на начало года</t>
  </si>
  <si>
    <t>0200</t>
  </si>
  <si>
    <t>Доходы от собственности, всего</t>
  </si>
  <si>
    <t>0300</t>
  </si>
  <si>
    <t>0310</t>
  </si>
  <si>
    <t>плата по соглашениям об установлении сервитута</t>
  </si>
  <si>
    <t>0320</t>
  </si>
  <si>
    <t>0330</t>
  </si>
  <si>
    <t>доходы в виде процентов по остаткам средств на счетах автономных учреждений в кредитных организациях</t>
  </si>
  <si>
    <t>0340</t>
  </si>
  <si>
    <t>проценты, полученные от предоставления займов</t>
  </si>
  <si>
    <t>0350</t>
  </si>
  <si>
    <t>проценты по иным финансовым инструментам</t>
  </si>
  <si>
    <t>0360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</si>
  <si>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</si>
  <si>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0370</t>
  </si>
  <si>
    <t>доходы от распоряжения правами на результаты интеллектуальной деятельности и средствами индивидуализации</t>
  </si>
  <si>
    <t>0380</t>
  </si>
  <si>
    <t>прочие поступления от использования имущества, находящегося в оперативном управлении учреждения</t>
  </si>
  <si>
    <t>0390</t>
  </si>
  <si>
    <t>Задолженность по доходам (дебиторская задолженность по доходам) на конец года</t>
  </si>
  <si>
    <t>0400</t>
  </si>
  <si>
    <t>Полученные предварительные платежи (авансы) по контрактам (договорам) (кредиторская задолженность по доходам) на конец года</t>
  </si>
  <si>
    <t>0500</t>
  </si>
  <si>
    <t>Планируемые поступления доходов от собственности (с. 0100 - с. 0200 + с. 0300 - с. 0400 + с. 0500)</t>
  </si>
  <si>
    <t>0600</t>
  </si>
  <si>
    <t>3.1.2. Расчет доходов в виде арендной либо иной платы за передачу в возмездное пользование муниципального имущества</t>
  </si>
  <si>
    <t>Наименован ие объекта</t>
  </si>
  <si>
    <t>Плата (тариф) арендной платы за единицу площади (объект), руб.</t>
  </si>
  <si>
    <t>Планируемый объем предоставления имущества в аренду (в натуральных показателях)</t>
  </si>
  <si>
    <t>Объем планируемых поступлений, руб.</t>
  </si>
  <si>
    <t>Недвижимое имущество, всего</t>
  </si>
  <si>
    <t>в том числе</t>
  </si>
  <si>
    <t>Движимое имущество, всего</t>
  </si>
  <si>
    <t>Итого</t>
  </si>
  <si>
    <t>9000</t>
  </si>
  <si>
    <t>3.1.3. Расчет доходов в виде процентов по депозитам автономных учреждений в кредитных организациях</t>
  </si>
  <si>
    <t>Среднегодовой объем средств, на которые начисляются проценты, руб.</t>
  </si>
  <si>
    <t>Сумма доходов в виде процентов, руб.</t>
  </si>
  <si>
    <t>(текущий финансовы й год)</t>
  </si>
  <si>
    <t>Ставка, %</t>
  </si>
  <si>
    <t>Доходы от оказания услуг, работ, компенсации затрат учреждений, всего</t>
  </si>
  <si>
    <t>доходы от оказания услуг, выполнения работ в рамках установленного муниципального задания</t>
  </si>
  <si>
    <t>Планируемые поступления доходов от оказания услуг, компенсации затрат учреждения (с. 0100 - с. 0200 + с. 0300 - с. 0400 + с. 0500)</t>
  </si>
  <si>
    <t>3.2.2. Расчет доходов в виде субсидии на финансовое обеспечение выполнения муниципального задания</t>
  </si>
  <si>
    <t>Плата (тариф) за единицу услуги (работы), руб.</t>
  </si>
  <si>
    <t>Планируемый объем оказания услуг (выполнения работ)</t>
  </si>
  <si>
    <t>Общий объем планируемых поступлений, руб.</t>
  </si>
  <si>
    <t>3.2.3. Расчет доходов от оказания услуг, выполнения работ в рамках установленного муниципального задания</t>
  </si>
  <si>
    <t>Вид возмещаемых расходов</t>
  </si>
  <si>
    <t>Объем услуг, планируемый к возмещению</t>
  </si>
  <si>
    <t>3.3. Обоснование (расчет) плановых показателей поступлений доходов</t>
  </si>
  <si>
    <t>Излишне полученные либо взысканные платежи (кредиторская задолженность по доходам) на начало года</t>
  </si>
  <si>
    <t>Доходы от штрафов, пеней, иных сумм принудительного изъятия, всего</t>
  </si>
  <si>
    <t>в том числе: штрафы</t>
  </si>
  <si>
    <t>пени</t>
  </si>
  <si>
    <t>суммы принудительного изъятия</t>
  </si>
  <si>
    <t>Излишне полученные либо взысканные платежи (кредиторская задолженность по доходам) на конец года</t>
  </si>
  <si>
    <t>Планируемые поступления доходов от штрафов, пеней, иных сумм принудительного изъятия</t>
  </si>
  <si>
    <t>(с. 0100 - с. 0200 + с. 0300 -с. 0400 + с. 0500)</t>
  </si>
  <si>
    <t>Доходы прочие, всего</t>
  </si>
  <si>
    <t>Доходы от операций с активами, всего</t>
  </si>
  <si>
    <t>в том числе: реализация неиспользуемого имущества</t>
  </si>
  <si>
    <t>реализация утиля, лома черных и цветных металлов</t>
  </si>
  <si>
    <t>Полученные предварительные платежи</t>
  </si>
  <si>
    <t>(авансы) по контрактам (договорам) (кредиторская задолженность по доходам) на конец года</t>
  </si>
  <si>
    <t>Задолженность перед персоналом по оплате труда (кредиторская задолженность) на начало года</t>
  </si>
  <si>
    <t>Задолженность персонала по полученным авансам (дебиторская задолженность) на начало года</t>
  </si>
  <si>
    <t>Фонд оплаты труда</t>
  </si>
  <si>
    <t>Задолженность перед персоналом по оплате труда (кредиторская задолженность) на конец года</t>
  </si>
  <si>
    <t>Задолженность персонала по полученным авансам (дебиторская задолженность) на конец года</t>
  </si>
  <si>
    <t>Планируемые выплаты на оплату труда (с. 0100 - с. 0200 + с. 0300 - с. 0400 + с. 0500)</t>
  </si>
  <si>
    <t>3.6.2. Расчет фонда оплаты труда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</si>
  <si>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</si>
  <si>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</si>
  <si>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</si>
  <si>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Фонд оплаты труда в год (гр. 3 x гр. 4 x 12)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</si>
  <si>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</si>
  <si>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</si>
  <si>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</si>
  <si>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северная надбавка</t>
  </si>
  <si>
    <t>районный коэффициент</t>
  </si>
  <si>
    <t>%</t>
  </si>
  <si>
    <t>сумма (гр. 5 + гр. 6 + гр. 7) x гр. 8 / 100</t>
  </si>
  <si>
    <t>сумма (гр. 5 + гр. 6 + гр. 7) x гр. 10 / 100</t>
  </si>
  <si>
    <t>12</t>
  </si>
  <si>
    <t>Задолженность по обязательствам (кредиторская задолженность) на начало года</t>
  </si>
  <si>
    <t>Сумма излишне уплаченных либо излишне взысканных страховых взносов (дебиторская задолженность) на начало года</t>
  </si>
  <si>
    <t>Страховые взносы на обязательное социальное страхование</t>
  </si>
  <si>
    <t>Задолженность по уплате страховых взносов (кредиторская задолженность) на конец года</t>
  </si>
  <si>
    <t>Сумма излишне уплаченных либо излишне взысканных страховых взносов (дебиторская задолженность) на конец года</t>
  </si>
  <si>
    <t>Планируемые выплаты на страховые взносы на обязательное социальное страхование (с. 0100 - с. 0200 + с. 0300 -с. 0400 + с. 0500)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</si>
  <si>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</si>
  <si>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</si>
  <si>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</si>
  <si>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</si>
  <si>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в том числе: по ставке 22,0%</t>
  </si>
  <si>
    <t>0110</t>
  </si>
  <si>
    <t>по ставке 10,0%</t>
  </si>
  <si>
    <t>0120</t>
  </si>
  <si>
    <t>с применением пониженных тарифов взносов в Пенсионный фонд Российской Федерации для отдельных категорий плательщиков</t>
  </si>
  <si>
    <t>0130</t>
  </si>
  <si>
    <t>Страховые взносы в Фонд социального страхования Российской Федерации, всего</t>
  </si>
  <si>
    <t>в том числе: обязательное социальное страхование на случай временной нетрудоспособности и в связи с материнством по ставке 2,9%</t>
  </si>
  <si>
    <t>0210</t>
  </si>
  <si>
    <t>с применением ставки взносов в Фонд социального страхования Российской Федерации по ставке 0,0%</t>
  </si>
  <si>
    <t>0220</t>
  </si>
  <si>
    <t>0230</t>
  </si>
  <si>
    <t>обязательное социальное страхование от несчастных случаев на производстве и профессиональных заболеваний по ставке ____% &lt;*&gt;</t>
  </si>
  <si>
    <t>0240</t>
  </si>
  <si>
    <t>Страховые взносы в Федеральный фонд обязательного медицинского страхования, всего</t>
  </si>
  <si>
    <t>в том числе: страховые взносы на обязательное медицинское страхование по ставке 5,1%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</si>
  <si>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</si>
  <si>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</si>
  <si>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</si>
  <si>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дней, дн.</t>
  </si>
  <si>
    <t>13</t>
  </si>
  <si>
    <t>14</t>
  </si>
  <si>
    <t>3.8.2 Обоснование (расчет) выплат персоналу по уходу за ребенком</t>
  </si>
  <si>
    <t>Численность работников, получающих пособие, чел.</t>
  </si>
  <si>
    <t>Количество выплат в год на одного работника, шт.</t>
  </si>
  <si>
    <t>Размер выплаты (пособия) в месяц, руб.</t>
  </si>
  <si>
    <t>Размер одной выплаты, руб.</t>
  </si>
  <si>
    <t>Количество выплат в год</t>
  </si>
  <si>
    <t>Общая сумма выплат, руб.</t>
  </si>
  <si>
    <t>Налоговая база, руб.</t>
  </si>
  <si>
    <t>Ставка налога, %</t>
  </si>
  <si>
    <t>Сумма начисленного налога, подлежащего уплате, руб.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</si>
  <si>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начало года</t>
  </si>
  <si>
    <t>Произведенные предварительные платежи (авансы) по контрактам (договорам) (дебиторская задолженность) на начало года</t>
  </si>
  <si>
    <t>Расходы на закупку товаров, работ и услуг, всего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</si>
  <si>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</si>
  <si>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</si>
  <si>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</si>
  <si>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</si>
  <si>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</si>
  <si>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</si>
  <si>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</si>
  <si>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</si>
  <si>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</si>
  <si>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конец года</t>
  </si>
  <si>
    <t>Произведенные предварительные платежи (авансы) по контрактам (договорам) (дебиторская задолженность) на конец года</t>
  </si>
  <si>
    <t>Планируемые выплаты на закупку товаров, работ и услуг (с. 0100 - с. 0200 + с. 0300 - с. 0400 + с. 0500)</t>
  </si>
  <si>
    <t>Количество номеров, ед.</t>
  </si>
  <si>
    <t>Количество платежей в год</t>
  </si>
  <si>
    <t>Стоимость за единицу, руб.</t>
  </si>
  <si>
    <t>Код строк и</t>
  </si>
  <si>
    <t>Количество услуг перевозки</t>
  </si>
  <si>
    <t>Цена услуги перевозки, руб.</t>
  </si>
  <si>
    <t>Расчетное потребление ресурсов</t>
  </si>
  <si>
    <t>Тариф (с учетом НДС), руб.</t>
  </si>
  <si>
    <t>Арендуемая площадь (количество объектов), кв. м (ед.)</t>
  </si>
  <si>
    <t>Продолжительность аренды (месяц, день, час)</t>
  </si>
  <si>
    <t>Цена аренды в месяц (день, час), руб.</t>
  </si>
  <si>
    <t>Объект</t>
  </si>
  <si>
    <t>Количество работ (услуг)</t>
  </si>
  <si>
    <t>Количество застрахованных сотрудников, застрахованного имущества, чел. (ед.)</t>
  </si>
  <si>
    <t>Базовые ставки страховых тарифов с учетом поправочных коэффициентов к ним, руб.</t>
  </si>
  <si>
    <t>Количество работников, направляемых на повышение квалификации (переподготовку), чел.</t>
  </si>
  <si>
    <t>Цена обучения одного работника, руб.</t>
  </si>
  <si>
    <t>на 2021г.</t>
  </si>
  <si>
    <t>3.1.4. Расчет доходов в виде процентов по остаткам средств на счетах автономных учреждений в кредитных организациях</t>
  </si>
  <si>
    <t>3.2. Обоснование (расчет) плановых показателей поступлений доходов по статье 130 "Доходы от оказания услуг, работ, компенсации затрат учреждений"</t>
  </si>
  <si>
    <t>3.2.1. Обоснование (расчет) плановых показателей поступлений доходов по статье 130 "Доходы от оказания услуг, работ, компенсации затрат учреждений"</t>
  </si>
  <si>
    <t>доходы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</t>
  </si>
  <si>
    <t>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</si>
  <si>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</si>
  <si>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</si>
  <si>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</si>
  <si>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</si>
  <si>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</si>
  <si>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в т.ч.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</si>
  <si>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</si>
  <si>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</si>
  <si>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</si>
  <si>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</si>
  <si>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</si>
  <si>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 на выплаты по оплате труда</t>
  </si>
  <si>
    <t>2141</t>
  </si>
  <si>
    <t>на иные выплаты работникам</t>
  </si>
  <si>
    <t>2142</t>
  </si>
  <si>
    <t>социальные и иные выплаты населению, всего, в т.ч.</t>
  </si>
  <si>
    <t>2200</t>
  </si>
  <si>
    <t>300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</si>
  <si>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</si>
  <si>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</si>
  <si>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</si>
  <si>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</si>
  <si>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</si>
  <si>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</si>
  <si>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</si>
  <si>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</si>
  <si>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</si>
  <si>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 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</si>
  <si>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</si>
  <si>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</si>
  <si>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</si>
  <si>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</si>
  <si>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2410</t>
  </si>
  <si>
    <t>взносы в международные организации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</si>
  <si>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</si>
  <si>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</si>
  <si>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</si>
  <si>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</si>
  <si>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</si>
  <si>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</si>
  <si>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</si>
  <si>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</si>
  <si>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</si>
  <si>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</si>
  <si>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закупку научноисследовательских и опытно- конструкторских работ</t>
  </si>
  <si>
    <t>2610</t>
  </si>
  <si>
    <t>241</t>
  </si>
  <si>
    <t>закупку товаров, работ, услуг в целях капитального ремонта муниципального имущества</t>
  </si>
  <si>
    <t>2630</t>
  </si>
  <si>
    <t>243</t>
  </si>
  <si>
    <t>прочую закупку товаров, работ и услуг, всего</t>
  </si>
  <si>
    <t>2640</t>
  </si>
  <si>
    <t>из них:</t>
  </si>
  <si>
    <t>капитальные вложения в объекты муниципальной собственности, всего</t>
  </si>
  <si>
    <t>400</t>
  </si>
  <si>
    <t>в том числе: приобретение объектов недвижимого имущества муниципальными учреждениями</t>
  </si>
  <si>
    <t>406</t>
  </si>
  <si>
    <t>строительство (реконструкция) объектов недвижимого имущества муниципальными учреждениями</t>
  </si>
  <si>
    <t>407</t>
  </si>
  <si>
    <t>Выплаты, уменьшающие доход, всего</t>
  </si>
  <si>
    <t>3000</t>
  </si>
  <si>
    <t>100</t>
  </si>
  <si>
    <t>в том числе: 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</si>
  <si>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</si>
  <si>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</si>
  <si>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</si>
  <si>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</si>
  <si>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</si>
  <si>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</si>
  <si>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</si>
  <si>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</si>
  <si>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4010</t>
  </si>
  <si>
    <t>610</t>
  </si>
  <si>
    <r>
      <rPr>
        <sz val="11"/>
        <rFont val="Times New Roman"/>
        <family val="1"/>
        <charset val="204"/>
      </rPr>
      <t>ФИНАНСОВО-ХОЗЯЙСТВЕННОЙ ДЕЯТЕЛЬНОСТИ</t>
    </r>
  </si>
  <si>
    <r>
      <rPr>
        <sz val="11"/>
        <rFont val="Times New Roman"/>
        <family val="1"/>
        <charset val="204"/>
      </rPr>
      <t>МУНИЦИПАЛЬНОГО УЧРЕЖДЕНИЯ</t>
    </r>
  </si>
  <si>
    <t>N п/п</t>
  </si>
  <si>
    <t>Коды строк</t>
  </si>
  <si>
    <t>Год начала закупки</t>
  </si>
  <si>
    <t>Сумма</t>
  </si>
  <si>
    <t>Выплаты на закупку товаров, работ, услуг, всего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</si>
  <si>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</si>
  <si>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</si>
  <si>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от 05.04.2013 N 44-ФЗ "О контрактной системе в сфере закупок товаров, работ, услуг для обеспечения государственных и муниципальных нужд" (далее -Федеральный закон N 44-ФЗ) и Федерального закона от 18.07.2011 N 223-ФЗ "О закупках товаров, работ, услуг отдельными видами юридических лиц" (далее - Федеральный закон N 223-ФЗ)</t>
  </si>
  <si>
    <t>26100</t>
  </si>
  <si>
    <t>1.2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</si>
  <si>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</si>
  <si>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</si>
  <si>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</si>
  <si>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</si>
  <si>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</si>
  <si>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</si>
  <si>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</si>
  <si>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</si>
  <si>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</si>
  <si>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</si>
  <si>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</si>
  <si>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 в соответствии с Федеральным законом N 44-ФЗ</t>
  </si>
  <si>
    <t>26411</t>
  </si>
  <si>
    <t>1.4.1.2</t>
  </si>
  <si>
    <t>в соответствии с Федеральным законом N 223-ФЗ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</si>
  <si>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</si>
  <si>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</si>
  <si>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</si>
  <si>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</si>
  <si>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</si>
  <si>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</si>
  <si>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</si>
  <si>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</si>
  <si>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</si>
  <si>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</si>
  <si>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</si>
  <si>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</si>
  <si>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прочих источников финансового обеспечения</t>
  </si>
  <si>
    <t>26450</t>
  </si>
  <si>
    <t>1.4.4.1</t>
  </si>
  <si>
    <t>26451</t>
  </si>
  <si>
    <t>1.4.4.2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</si>
  <si>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</si>
  <si>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</si>
  <si>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</si>
  <si>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</si>
  <si>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</si>
  <si>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</si>
  <si>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</si>
  <si>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</si>
  <si>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</si>
  <si>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26610</t>
  </si>
  <si>
    <r>
      <t xml:space="preserve">всего </t>
    </r>
    <r>
      <rPr>
        <vertAlign val="superscript"/>
        <sz val="10"/>
        <rFont val="Times New Roman"/>
        <family val="1"/>
        <charset val="204"/>
      </rPr>
      <t>(</t>
    </r>
    <r>
      <rPr>
        <sz val="10"/>
        <rFont val="Times New Roman"/>
        <family val="1"/>
        <charset val="204"/>
      </rPr>
      <t xml:space="preserve">гр. </t>
    </r>
    <r>
      <rPr>
        <vertAlign val="superscript"/>
        <sz val="10"/>
        <rFont val="Times New Roman"/>
        <family val="1"/>
        <charset val="204"/>
      </rPr>
      <t xml:space="preserve">5 </t>
    </r>
    <r>
      <rPr>
        <sz val="10"/>
        <rFont val="Times New Roman"/>
        <family val="1"/>
        <charset val="204"/>
      </rPr>
      <t>+ гр. 6 + гр. 7 + гр. 9 + гр. 11)</t>
    </r>
  </si>
  <si>
    <t>0003</t>
  </si>
  <si>
    <t>Формирование, сохранение, содержание и учет коллекций диких и домашних животных, растений</t>
  </si>
  <si>
    <t>Организация и проведение культурно-массовых мероприятий, культурно-массовых (иные зрелищные мероприятия)</t>
  </si>
  <si>
    <t>Организация и проведение культурно-массовых мероприятий; культурно-массовых (иные зрелищные мероприятия)</t>
  </si>
  <si>
    <t>3.2.4. Расчет доходов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</t>
  </si>
  <si>
    <t>3.2.5. Расчет доходов, поступающих в порядке возмещения расходов, понесенных в связи с эксплуатацией имущества, находящегося в оперативном управлении учреждения</t>
  </si>
  <si>
    <t>по статье 140 "Доходы от штрафов, пеней, иных сумм принудительного изъятия"</t>
  </si>
  <si>
    <t>3.4. Обоснование (расчет) плановых показателей поступлений доходов по статье 180 "Прочие доходы"</t>
  </si>
  <si>
    <t>3.5. Обоснование (расчет) плановых показателей поступлений доходов по статье "Доходы от операций с активами"</t>
  </si>
  <si>
    <t>3.6. Обоснование (расчет) плановых показателей по выплатам по оплате труда работников учреждения</t>
  </si>
  <si>
    <t>3.7. Обоснование (расчет) плановых показателей по выплатам на страховые взносы по обязательному социальному страхованию</t>
  </si>
  <si>
    <t>обязательное социальное страхование от несчастных случаев на производстве и профессиональных заболеваний по ставке 0,28%</t>
  </si>
  <si>
    <t>&lt;*&gt; Указываются страховые тарифы, дифференцированные по классам профессионального риска, установленные Федеральным законом от 22.12.2005 N 179-ФЗ "О страховых тарифах на обязательное социальное страхование от несчастных случаев на производстве и профессиональных заболеваний на 2006 год".</t>
  </si>
  <si>
    <t>3.8. Обоснование (расчет) плановых показателей по выплатам компенсационного характера персоналу, за исключением фонда оплаты труда</t>
  </si>
  <si>
    <t>доходы от оказания услуг, выполнения работ, за плату сверх установленного муниципального задания и иной приносящей доход деятельности, предусмотренной уставом учреждения</t>
  </si>
  <si>
    <t>Выплаты персоналу при прохождении медицинского осмотра</t>
  </si>
  <si>
    <t>3.9. Обоснование (расчет) плановых показателей по выплатам на социальное обеспечение и иные выплаты населению</t>
  </si>
  <si>
    <t>на 2022  г.</t>
  </si>
  <si>
    <t>Государственные пошлины и сборы</t>
  </si>
  <si>
    <t>Оплата ежегодного членского взноса в ЕАРАЗА</t>
  </si>
  <si>
    <t>Директор</t>
  </si>
  <si>
    <t>Художественный руководитель</t>
  </si>
  <si>
    <t>Заведующий художественно-постановочной частью</t>
  </si>
  <si>
    <t>Заведующий отделом</t>
  </si>
  <si>
    <t>Заведующий сектором</t>
  </si>
  <si>
    <t>Режиссер</t>
  </si>
  <si>
    <t>Специалист по методике клубной работы</t>
  </si>
  <si>
    <t>Художник по свету</t>
  </si>
  <si>
    <t>Художник-конструктор (дизайнер)</t>
  </si>
  <si>
    <t>Методист</t>
  </si>
  <si>
    <t>Звукооператор</t>
  </si>
  <si>
    <t>Заведующий костюмерной</t>
  </si>
  <si>
    <t>Заведующий билетными кассами</t>
  </si>
  <si>
    <t>Столяр по изготовлению декораций</t>
  </si>
  <si>
    <t>Контролер билетов</t>
  </si>
  <si>
    <t>Механик</t>
  </si>
  <si>
    <t>Специалист по кадрам</t>
  </si>
  <si>
    <t>Рабочий по уходу за животными</t>
  </si>
  <si>
    <t>Кассир билетный</t>
  </si>
  <si>
    <t>Зоотехник</t>
  </si>
  <si>
    <t>Менеджер по культурно-массовому досугу</t>
  </si>
  <si>
    <t>Контрактный управляющий 5 уровня квалификации</t>
  </si>
  <si>
    <t>Специалист по охране труда</t>
  </si>
  <si>
    <t>Слесарь-ремонтник</t>
  </si>
  <si>
    <t>Водитель автомобиля</t>
  </si>
  <si>
    <t>Кассир билетный (сезон)</t>
  </si>
  <si>
    <t>Заместитель директора по технической эксплуатации (аттракционы и зоосад)</t>
  </si>
  <si>
    <t>Заведующий отделом по эксплуатации аттракционной техники</t>
  </si>
  <si>
    <t>Рабочий зеленого хозяйства</t>
  </si>
  <si>
    <t>Тракторист</t>
  </si>
  <si>
    <t>Контролер-посадчик аттракционов (сезон)</t>
  </si>
  <si>
    <t>Рабочий зеленого хозяйства (сезон)</t>
  </si>
  <si>
    <t>0019</t>
  </si>
  <si>
    <t>0023</t>
  </si>
  <si>
    <t>0005</t>
  </si>
  <si>
    <t>0004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</si>
  <si>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</si>
  <si>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</si>
  <si>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</si>
  <si>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</si>
  <si>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</si>
  <si>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</si>
  <si>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</si>
  <si>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</si>
  <si>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</si>
  <si>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</si>
  <si>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</si>
  <si>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</si>
  <si>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</si>
  <si>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0020</t>
  </si>
  <si>
    <t>0021</t>
  </si>
  <si>
    <t>0022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</si>
  <si>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</si>
  <si>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</si>
  <si>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</si>
  <si>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</si>
  <si>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</si>
  <si>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</si>
  <si>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</si>
  <si>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</si>
  <si>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</si>
  <si>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r>
      <t>3.8.1. Обоснование (расчет) выплат персоналу при направлении в служебные командировки (</t>
    </r>
    <r>
      <rPr>
        <b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</si>
  <si>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3.10. Обоснование (расчет) плановых показателей по расходам на уплату налогов, сборов и иных платежей (</t>
    </r>
    <r>
      <rPr>
        <b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</si>
  <si>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3.11. Обоснование (расчет) плановых показателей по расходам на безвозмездное перечисление организациям и физическим лицам (</t>
    </r>
    <r>
      <rPr>
        <b/>
        <sz val="10"/>
        <rFont val="Times New Roman"/>
        <family val="1"/>
        <charset val="204"/>
      </rPr>
      <t>Предпринимательская деятельность и иная приносящая доход деятельност</t>
    </r>
    <r>
      <rPr>
        <sz val="10"/>
        <rFont val="Times New Roman"/>
        <family val="1"/>
        <charset val="204"/>
      </rPr>
      <t>ь)</t>
    </r>
  </si>
  <si>
    <r>
      <t>3.12. Обоснование (расчет) плановых показателей по прочим расходам (кроме расходов на закупку товаров, работ и услуг) (</t>
    </r>
    <r>
      <rPr>
        <b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</si>
  <si>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t>Оплата ежегодного членского взноса САПИР</t>
  </si>
  <si>
    <t>Налог за негативное воздействие на окружающую среду</t>
  </si>
  <si>
    <t>Налог на прибыль</t>
  </si>
  <si>
    <t>Транспортный налог</t>
  </si>
  <si>
    <t>Налог на имущество организации</t>
  </si>
  <si>
    <r>
      <t>3.6.1. Обоснование (расчет) плановых показателей по выплатам по элементу вида расходов классификации расходов бюджетов 111 "Фонд оплаты труда учреждений"</t>
    </r>
    <r>
      <rPr>
        <b/>
        <sz val="10"/>
        <rFont val="Times New Roman"/>
        <family val="1"/>
        <charset val="204"/>
      </rPr>
      <t xml:space="preserve"> (</t>
    </r>
    <r>
      <rPr>
        <b/>
        <u/>
        <sz val="10"/>
        <rFont val="Times New Roman"/>
        <family val="1"/>
        <charset val="204"/>
      </rPr>
      <t>Создание условий для трудовой занятости несовершеннолетних граждан ЗАТО Железногорск, организация работы муниципальных трудовых отрядов и профориентации молодежиь</t>
    </r>
    <r>
      <rPr>
        <b/>
        <sz val="10"/>
        <rFont val="Times New Roman"/>
        <family val="1"/>
        <charset val="204"/>
      </rPr>
      <t>)</t>
    </r>
  </si>
  <si>
    <r>
      <t>3.12. Обоснование (расчет) плановых показателей по прочим расходам (кроме расходов на закупку товаров, работ и услуг)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</si>
  <si>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3.11. Обоснование (расчет) плановых показателей по расходам на безвозмездное перечисление организациям и физическим лицам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</si>
  <si>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3.10. Обоснование (расчет) плановых показателей по расходам на уплату налогов, сборов и иных платежей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</si>
  <si>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3.8.1. Обоснование (расчет) выплат персоналу при направлении в служебные командировки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</si>
  <si>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3.7.2. Расчет страховых взносов по обязательному социальному страхованию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b/>
        <sz val="10"/>
        <rFont val="Times New Roman"/>
        <family val="1"/>
        <charset val="204"/>
      </rPr>
      <t>)</t>
    </r>
  </si>
  <si>
    <r>
      <t>3.7.1. Обоснование (расчет) плановых показателей по выплатам на страховые взносы по обязательному социальному страхованию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</si>
  <si>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3.6.1. Обоснование (расчет) плановых показателей по выплатам по элементу вида расходов классификации расходов бюджетов 111 "Фонд оплаты труда учреждений"</t>
    </r>
    <r>
      <rPr>
        <b/>
        <sz val="10"/>
        <rFont val="Times New Roman"/>
        <family val="1"/>
        <charset val="204"/>
      </rPr>
      <t xml:space="preserve">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b/>
        <sz val="10"/>
        <rFont val="Times New Roman"/>
        <family val="1"/>
        <charset val="204"/>
      </rPr>
      <t>)</t>
    </r>
  </si>
  <si>
    <r>
      <t>3.12. Обоснование (расчет) плановых показателей по прочим расходам (кроме расходов на закупку товаров, работ и услуг)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</si>
  <si>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3.11. Обоснование (расчет) плановых показателей по расходам на безвозмездное перечисление организациям и физическим лицам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</t>
    </r>
    <r>
      <rPr>
        <sz val="10"/>
        <rFont val="Times New Roman"/>
        <family val="1"/>
        <charset val="204"/>
      </rPr>
      <t>ь)</t>
    </r>
  </si>
  <si>
    <r>
      <t>3.10. Обоснование (расчет) плановых показателей по расходам на уплату налогов, сборов и иных платежей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</si>
  <si>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3.8.1. Обоснование (расчет) выплат персоналу при направлении в служебные командировки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</si>
  <si>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3.7.2. Расчет страховых взносов по обязательному социальному страхованию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b/>
        <sz val="10"/>
        <rFont val="Times New Roman"/>
        <family val="1"/>
        <charset val="204"/>
      </rPr>
      <t>)</t>
    </r>
  </si>
  <si>
    <r>
      <t xml:space="preserve">3.7.1. Обоснование (расчет) плановых показателей по выплатам на страховые взносы по обязательному социальному страхованию </t>
    </r>
    <r>
      <rPr>
        <b/>
        <sz val="10"/>
        <rFont val="Times New Roman"/>
        <family val="1"/>
        <charset val="204"/>
      </rPr>
      <t>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b/>
        <sz val="10"/>
        <rFont val="Times New Roman"/>
        <family val="1"/>
        <charset val="204"/>
      </rPr>
      <t>)</t>
    </r>
  </si>
  <si>
    <r>
      <t>3.6.1. Обоснование (расчет) плановых показателей по выплатам по элементу вида расходов классификации расходов бюджетов 111 "Фонд оплаты труда учреждений"</t>
    </r>
    <r>
      <rPr>
        <b/>
        <sz val="10"/>
        <rFont val="Times New Roman"/>
        <family val="1"/>
        <charset val="204"/>
      </rPr>
      <t xml:space="preserve">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b/>
        <sz val="10"/>
        <rFont val="Times New Roman"/>
        <family val="1"/>
        <charset val="204"/>
      </rPr>
      <t>)</t>
    </r>
  </si>
  <si>
    <t>Подсобные рабочие</t>
  </si>
  <si>
    <r>
      <t xml:space="preserve">3.7.1. Обоснование (расчет) плановых показателей по выплатам на страховые взносы по обязательному социальному страхованию </t>
    </r>
    <r>
      <rPr>
        <b/>
        <sz val="10"/>
        <rFont val="Times New Roman"/>
        <family val="1"/>
        <charset val="204"/>
      </rPr>
      <t>(</t>
    </r>
    <r>
      <rPr>
        <b/>
        <u/>
        <sz val="10"/>
        <rFont val="Times New Roman"/>
        <family val="1"/>
        <charset val="204"/>
      </rPr>
      <t>Создание условий для трудовой занятости несовершеннолетних граждан ЗАТО Железногорск, организация работы муниципальных трудовых отрядов и профориентации молодежи</t>
    </r>
    <r>
      <rPr>
        <b/>
        <sz val="10"/>
        <rFont val="Times New Roman"/>
        <family val="1"/>
        <charset val="204"/>
      </rPr>
      <t>)</t>
    </r>
  </si>
  <si>
    <r>
      <t>3.7.2. Расчет страховых взносов по обязательному социальному страхованию (</t>
    </r>
    <r>
      <rPr>
        <b/>
        <u/>
        <sz val="10"/>
        <rFont val="Times New Roman"/>
        <family val="1"/>
        <charset val="204"/>
      </rPr>
      <t>Создание условий для трудовой занятости несовершеннолетних граждан ЗАТО Железногорск, организация работы муниципальных трудовых отрядов и профориентации молодежи</t>
    </r>
    <r>
      <rPr>
        <b/>
        <sz val="10"/>
        <rFont val="Times New Roman"/>
        <family val="1"/>
        <charset val="204"/>
      </rPr>
      <t>)</t>
    </r>
  </si>
  <si>
    <r>
      <t>3.13. Обоснование (расчет) плановых показателей по расходам на закупки товаров, работ и услуг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</si>
  <si>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t>3.13.1. Обоснование (расчет) плановых показателей по расходам на закупки товаров, работ и услуг</t>
  </si>
  <si>
    <t>услуги связи (ст.221)</t>
  </si>
  <si>
    <t>транспортные услуги (ст.222)</t>
  </si>
  <si>
    <t>коммунальные услуги (ст.223)</t>
  </si>
  <si>
    <t>аренда имущества (ст.224)</t>
  </si>
  <si>
    <t>содержание имущества (ст.225)</t>
  </si>
  <si>
    <t>обязательное страхование (ст.227)</t>
  </si>
  <si>
    <t>повышение квалификации (профессиональная переподготовка) (ст.226)</t>
  </si>
  <si>
    <t>оплата услуг и работ (медицинских осмотров, информационных услуг, консультационных услуг, экспертных услуг, научно- исследовательских работ, типографских работ), не указанных выше (ст.226)</t>
  </si>
  <si>
    <t>приобретение объектов движимого имущества (ст.310)</t>
  </si>
  <si>
    <t>приобретение материальных запасов (ст.340)</t>
  </si>
  <si>
    <t>на 2022г.</t>
  </si>
  <si>
    <t>Услуги внутризоновой связи</t>
  </si>
  <si>
    <t>Услуги связи</t>
  </si>
  <si>
    <t>Абонентская плата за услуги телефонной связи</t>
  </si>
  <si>
    <t>Услуги международной и междугородней связи</t>
  </si>
  <si>
    <t>Телематеческие услуги связи (доступ к интернету)</t>
  </si>
  <si>
    <t>Приобретение проездных билетов</t>
  </si>
  <si>
    <t>Наем транспорта</t>
  </si>
  <si>
    <t>Перевозка пасажиров на городские праздничные мероприятия</t>
  </si>
  <si>
    <t>Тепловая энергия на отопление</t>
  </si>
  <si>
    <t>Холодная вода</t>
  </si>
  <si>
    <t>Водоотведение (стоки холодной и горячей воды)</t>
  </si>
  <si>
    <t>Горячая вода на тепловую энергию</t>
  </si>
  <si>
    <t>Горячая вода на теплоноситель</t>
  </si>
  <si>
    <t>Электроэнергия</t>
  </si>
  <si>
    <t>Септики</t>
  </si>
  <si>
    <t>ТО и ремонт электрооборудования</t>
  </si>
  <si>
    <t>Ремонт и обслуживание оргтехники</t>
  </si>
  <si>
    <t>ТО приборов учета</t>
  </si>
  <si>
    <t>Ветеринарные услуги</t>
  </si>
  <si>
    <t>ТО системы охранной и тревожной сигнализации</t>
  </si>
  <si>
    <t>ТО сантехнического оборудования</t>
  </si>
  <si>
    <t>Услуги дератизации и дезинсекции</t>
  </si>
  <si>
    <t>Обработка лесного массива от клещей</t>
  </si>
  <si>
    <t>ТО и перезарядка огнетушителей</t>
  </si>
  <si>
    <t>Поверка манометров</t>
  </si>
  <si>
    <t>ТО и ремонт видеонаблюдения</t>
  </si>
  <si>
    <t>ТО и ремонт аттракциона</t>
  </si>
  <si>
    <t>Проведение испытания качества огнезащитной обработки деревянных конструкции, одежды сцены</t>
  </si>
  <si>
    <t>Обследование территории парка на предмет аварийных деревьев</t>
  </si>
  <si>
    <t>Обработка территории на праздник "День города"</t>
  </si>
  <si>
    <t>Обучение сотрудников</t>
  </si>
  <si>
    <t>Охрана объекта,  (здания ТКЗ и клуб "Спутник")</t>
  </si>
  <si>
    <t>Медосмотры работников, предрейсовый и послерейсовый медосмотр водителя</t>
  </si>
  <si>
    <t>Утилизация ламп дневного освещения</t>
  </si>
  <si>
    <t>Охрана территории МАУК "ПКиО"</t>
  </si>
  <si>
    <t xml:space="preserve">Информационное обслуживание </t>
  </si>
  <si>
    <t>Приобретение антивирусной программы</t>
  </si>
  <si>
    <t>Специальная оценка условий труда</t>
  </si>
  <si>
    <t>Оплата по договорам для проведения городских мероприятий</t>
  </si>
  <si>
    <t>Средняя стоимость, руб.</t>
  </si>
  <si>
    <t xml:space="preserve">Количество </t>
  </si>
  <si>
    <t>Приобретение реквизитов, оборудования на проведение городских праздников</t>
  </si>
  <si>
    <t>Приобретение медикаментов</t>
  </si>
  <si>
    <t>3.13.13. Обоснование (расчет) плановых показателей по расходам на приобретение горюче-смазочных материалов (ст.343)</t>
  </si>
  <si>
    <t>3.13.11. Обоснование (расчет) плановых показателей по расходам на приобретение  лекарственных препаратов и материалов, применяемых в медицинских целях (ст.341)</t>
  </si>
  <si>
    <t>Приобретение ГСМ</t>
  </si>
  <si>
    <t>3.13.14. Обоснование (расчет) плановых показателей по расходам на приобретение строительных материалов (ст.344)</t>
  </si>
  <si>
    <t>3.13.15. Обоснование (расчет) плановых показателей по расходам на приобретение мягкого инвентаря (ст.345)</t>
  </si>
  <si>
    <t>Приобретение комбинезонов, костюмов, курток, брюк, халатов, полушубков, тулупов, различной обуви, рукавиц, очков, шлемов, противогазов, респираторов, других видов специальной одежды</t>
  </si>
  <si>
    <t>3.13.16. Обоснование (расчет) плановых показателей по расходам на приобретение опрочих оборотных запасов (материалов) (ст.346)</t>
  </si>
  <si>
    <t>Приобретение кормов для животных</t>
  </si>
  <si>
    <t xml:space="preserve">Приобретение канцтоваров </t>
  </si>
  <si>
    <t>Приобретение запасных частей</t>
  </si>
  <si>
    <t>Приобретение электротоваров</t>
  </si>
  <si>
    <t>Приобретение баннеров</t>
  </si>
  <si>
    <t>Приобретение материальных запасов для оформления праздничных мероприятий</t>
  </si>
  <si>
    <t>3.13.17. Обоснование (расчет) плановых показателей по расходам на приобретение материальные запасы однократного применения (ст.349)</t>
  </si>
  <si>
    <t>Приобретение сувенирной продукции для проведения городских праздников</t>
  </si>
  <si>
    <r>
      <t>3.13. Обоснование (расчет) плановых показателей по расходам на закупки товаров, работ и услуг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</si>
  <si>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t>Услуги абонентного ящика</t>
  </si>
  <si>
    <t>Техническое обслуживание ККТ</t>
  </si>
  <si>
    <t>Ремонт оборудования и садово-парковой техники</t>
  </si>
  <si>
    <t>Оплата за проф.переподготовку сотрудников, обучение, участие в семинарах-совещаниях</t>
  </si>
  <si>
    <t>Техническое поддержка интернет-сайта</t>
  </si>
  <si>
    <t>Информационное обслуживание</t>
  </si>
  <si>
    <t>Услуги автовышки</t>
  </si>
  <si>
    <t>Разработка ПСД для текущего ремонта</t>
  </si>
  <si>
    <t>Подготовка и публикация информационных материалов</t>
  </si>
  <si>
    <t>Замена фискального накопителя</t>
  </si>
  <si>
    <t>Услуги по организации и проведения мероприятий</t>
  </si>
  <si>
    <t>Услуги банка</t>
  </si>
  <si>
    <t>Эквайринговые операции</t>
  </si>
  <si>
    <t>Приобретение оргтехники</t>
  </si>
  <si>
    <t>Приобретение мебели</t>
  </si>
  <si>
    <t>Приобретение инструментов и оборудования</t>
  </si>
  <si>
    <t>Приобретение костюмов для мероприятий</t>
  </si>
  <si>
    <t>3.13.12. Обоснование (расчет) плановых показателей по расходам на приобретение продуктов питания (ст.342)</t>
  </si>
  <si>
    <t>Приобретение хозтоваров для нужд учреждений</t>
  </si>
  <si>
    <t xml:space="preserve">Приобретение сувенирной продукции </t>
  </si>
  <si>
    <t>Возмещение суточных расходов в командировки</t>
  </si>
  <si>
    <t>Возмещение расходов на проезд и проживания в командировки</t>
  </si>
  <si>
    <t>03101</t>
  </si>
  <si>
    <t>03102</t>
  </si>
  <si>
    <t>03103</t>
  </si>
  <si>
    <t>03104</t>
  </si>
  <si>
    <t>03105</t>
  </si>
  <si>
    <t>03106</t>
  </si>
  <si>
    <t>03107</t>
  </si>
  <si>
    <t>приобретение лекарственных препаратов и материалов, применяемых в медицинских целях (ст.341)</t>
  </si>
  <si>
    <t>приобретение продуктов питания (ст.342)</t>
  </si>
  <si>
    <t>приобретение горюче-смазочных материалов (ст.343)</t>
  </si>
  <si>
    <t>приобретение строительных материалов (ст.344)</t>
  </si>
  <si>
    <t>приобретение мягкого инвентаря (ст.345)</t>
  </si>
  <si>
    <t>приобретение прочих оборотных запасов (материалов) (ст.346)</t>
  </si>
  <si>
    <t>приобретение материальных запасов однократного применения (ст.349)</t>
  </si>
  <si>
    <t>3.13.2. Обоснование (расчет) плановых показателей по расходам на услуги связи (ст.221)</t>
  </si>
  <si>
    <t>3.13.3. Обоснование (расчет) плановых показателей по расходам на транспортные услуги (ст.222)</t>
  </si>
  <si>
    <t>3.13.5. Обоснование (расчет) плановых показателей по расходам на аренду имущества (ст.224)</t>
  </si>
  <si>
    <t>3.13.6. Обоснование (расчет) плановых показателей по расходам на содержание имущества(ст.225)</t>
  </si>
  <si>
    <t>3.13.7. Обоснование (расчет) плановых показателей по расходам на обязательное страхование (ст.227)</t>
  </si>
  <si>
    <t>3.13.8. Обоснование (расчет) плановых показателей по расходам на повышение квалификации (профессиональную переподготовку)(ст.226)</t>
  </si>
  <si>
    <t>3.13.9. Обоснование (расчет) плановых показателей по расходам на оплату услуг и работ (ст.226)</t>
  </si>
  <si>
    <t>3.13.10. Обоснование (расчет) плановых показателей по расходам на приобретение объектов движимого имуществ (ст.310)</t>
  </si>
  <si>
    <t>3.13.6. Обоснование (расчет) плановых показателей по расходам на содержание имущества (ст.225)</t>
  </si>
  <si>
    <t>3.13.8. Обоснование (расчет) плановых показателей по расходам на повышение квалификации (профессиональную переподготовку) (ст.226)</t>
  </si>
  <si>
    <t>оплата работ, услуг (ст.226)</t>
  </si>
  <si>
    <r>
      <t xml:space="preserve">(уполномоченное лицо                    </t>
    </r>
    <r>
      <rPr>
        <sz val="8"/>
        <rFont val="Times New Roman"/>
        <family val="1"/>
        <charset val="204"/>
      </rPr>
      <t>(должность)            (подпись)         (расшифровка подписи)</t>
    </r>
  </si>
  <si>
    <r>
      <t xml:space="preserve">                            </t>
    </r>
    <r>
      <rPr>
        <sz val="8"/>
        <rFont val="Times New Roman"/>
        <family val="1"/>
        <charset val="204"/>
      </rPr>
      <t xml:space="preserve">    (должность)           (фамилия, инициалы)                 (телефон)</t>
    </r>
  </si>
  <si>
    <t>(подпись)                               (расшифровка подписи)</t>
  </si>
  <si>
    <r>
      <t xml:space="preserve">Руководитель учреждения             </t>
    </r>
    <r>
      <rPr>
        <u/>
        <sz val="10"/>
        <rFont val="Times New Roman"/>
        <family val="1"/>
        <charset val="204"/>
      </rPr>
      <t xml:space="preserve">  Директор</t>
    </r>
    <r>
      <rPr>
        <sz val="10"/>
        <rFont val="Times New Roman"/>
        <family val="1"/>
        <charset val="204"/>
      </rPr>
      <t xml:space="preserve">      ____________      </t>
    </r>
    <r>
      <rPr>
        <u/>
        <sz val="10"/>
        <rFont val="Times New Roman"/>
        <family val="1"/>
        <charset val="204"/>
      </rPr>
      <t xml:space="preserve">  И.А. Кислова </t>
    </r>
  </si>
  <si>
    <r>
      <t xml:space="preserve">Исполнитель        </t>
    </r>
    <r>
      <rPr>
        <u/>
        <sz val="10"/>
        <rFont val="Times New Roman"/>
        <family val="1"/>
        <charset val="204"/>
      </rPr>
      <t xml:space="preserve">Зав.отделом </t>
    </r>
    <r>
      <rPr>
        <sz val="10"/>
        <rFont val="Times New Roman"/>
        <family val="1"/>
        <charset val="204"/>
      </rPr>
      <t xml:space="preserve">            </t>
    </r>
    <r>
      <rPr>
        <u/>
        <sz val="10"/>
        <rFont val="Times New Roman"/>
        <family val="1"/>
        <charset val="204"/>
      </rPr>
      <t xml:space="preserve">Т.В. Русинова   </t>
    </r>
    <r>
      <rPr>
        <sz val="10"/>
        <rFont val="Times New Roman"/>
        <family val="1"/>
        <charset val="204"/>
      </rPr>
      <t xml:space="preserve">                 </t>
    </r>
    <r>
      <rPr>
        <u/>
        <sz val="10"/>
        <rFont val="Times New Roman"/>
        <family val="1"/>
        <charset val="204"/>
      </rPr>
      <t xml:space="preserve">  75-26-89</t>
    </r>
  </si>
  <si>
    <t xml:space="preserve">Вывоз ТКО </t>
  </si>
  <si>
    <t>на 2023 г.</t>
  </si>
  <si>
    <r>
      <t>3.6.3. Расчет фонда оплаты труда на 2021 г. (текущий финансовый год) (</t>
    </r>
    <r>
      <rPr>
        <b/>
        <u/>
        <sz val="10"/>
        <rFont val="Times New Roman"/>
        <family val="1"/>
        <charset val="204"/>
      </rPr>
      <t>Создание условий для трудовой занятости несовершеннолетних граждан ЗАТО Железногорск, организация работы муниципальных трудовых отрядов и профориентации молодежи</t>
    </r>
    <r>
      <rPr>
        <sz val="10"/>
        <rFont val="Times New Roman"/>
        <family val="1"/>
        <charset val="204"/>
      </rPr>
      <t>)</t>
    </r>
  </si>
  <si>
    <r>
      <t>3.6.4. Расчет фонда оплаты труда на 2022 г. (первый год финансового плана) (</t>
    </r>
    <r>
      <rPr>
        <b/>
        <u/>
        <sz val="10"/>
        <rFont val="Times New Roman"/>
        <family val="1"/>
        <charset val="204"/>
      </rPr>
      <t>Создание условий для трудовой занятости несовершеннолетних граждан ЗАТО Железногорск, организация работы муниципальных трудовых отрядов и профориентации молодежи</t>
    </r>
    <r>
      <rPr>
        <sz val="10"/>
        <rFont val="Times New Roman"/>
        <family val="1"/>
        <charset val="204"/>
      </rPr>
      <t>)</t>
    </r>
  </si>
  <si>
    <r>
      <t>3.6.5. Расчет фонда оплаты труда на 2023 г. (второй год планового периода) (</t>
    </r>
    <r>
      <rPr>
        <b/>
        <u/>
        <sz val="10"/>
        <rFont val="Times New Roman"/>
        <family val="1"/>
        <charset val="204"/>
      </rPr>
      <t>Создание условий для трудовой занятости несовершеннолетних граждан ЗАТО Железногорск, организация работы муниципальных трудовых отрядов и профориентации молодежи</t>
    </r>
    <r>
      <rPr>
        <sz val="10"/>
        <rFont val="Times New Roman"/>
        <family val="1"/>
        <charset val="204"/>
      </rPr>
      <t>)</t>
    </r>
  </si>
  <si>
    <r>
      <t>3.6.3. Расчет фонда оплаты труда на 2021 г. (текущий финансовый год)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</si>
  <si>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3.6.4. Расчет фонда оплаты труда на 2022 г. (первый год финансового плана)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</si>
  <si>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3.6.5. Расчет фонда оплаты труда на 2023 г. (второй год планового периода)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</si>
  <si>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t>Обработка фискальных данных ККТ</t>
  </si>
  <si>
    <t>3.13.4. Обоснование (расчет) плановых показателей по расходам на коммунальные услуги (КВР 247, ст.223)</t>
  </si>
  <si>
    <t>коммунальные услуги (КВР 247, ст.223)</t>
  </si>
  <si>
    <t>Ремонт кабинетв</t>
  </si>
  <si>
    <r>
      <t>3.6.3. Расчет фонда оплаты труда на 2021 г. (текущий финансовый год)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</si>
  <si>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3.6.4. Расчет фонда оплаты труда на 2022 г. (первый год финансового плана)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</si>
  <si>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3.6.5. Расчет фонда оплаты труда на 2023 г. (второй год планового периода)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</si>
  <si>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t>3.13.4. Обоснование (расчет) плановых показателей по расходам на коммунальные услуги (КВР 244, ст.223)</t>
  </si>
  <si>
    <t>3.13.4.1. Обоснование (расчет) плановых показателей по расходам на коммунальные услуги (КВР 247, ст.223)</t>
  </si>
  <si>
    <t>коммунальные услуги (КВР 244, ст.223)</t>
  </si>
  <si>
    <t>ТО системы пожарной сигнализации, системы оповещения эвакуацией людей при пожаре</t>
  </si>
  <si>
    <t>Проведение испытаний пожарных гидрантов на работоспособность</t>
  </si>
  <si>
    <t>Уборка территории ПКиО</t>
  </si>
  <si>
    <t>Участие в конкурсах САПИР</t>
  </si>
  <si>
    <t>Выполнение работ по монтажу и демонтажу елки, из программы УГХ, на территории ЗАТО Железногорск</t>
  </si>
  <si>
    <t>Организация мероприятия "Юбилей ПКиО" (65 лет)</t>
  </si>
  <si>
    <t>Приобретение неисключительных лицензионных прав на Электронную систему "Культура"</t>
  </si>
  <si>
    <t>увеличение стоимости неисключительных прав на результаты интеллектуальной деятельности с определенным сроком полезного испльзования (ст.353)</t>
  </si>
  <si>
    <t>0311</t>
  </si>
  <si>
    <t>0312</t>
  </si>
  <si>
    <t>03121</t>
  </si>
  <si>
    <t>03122</t>
  </si>
  <si>
    <t>03123</t>
  </si>
  <si>
    <t>03124</t>
  </si>
  <si>
    <t>03125</t>
  </si>
  <si>
    <t>03126</t>
  </si>
  <si>
    <t>03127</t>
  </si>
  <si>
    <t>3.13.11. Обоснование (расчет) плановых показателей по расходам на приобретение объектов движимого имуществ (ст.310)</t>
  </si>
  <si>
    <t>3.13.12. Обоснование (расчет) плановых показателей по расходам на приобретение  лекарственных препаратов и материалов, применяемых в медицинских целях (ст.341)</t>
  </si>
  <si>
    <t>3.13.13. Обоснование (расчет) плановых показателей по расходам на приобретение продуктов питания (ст.342)</t>
  </si>
  <si>
    <t>3.13.14. Обоснование (расчет) плановых показателей по расходам на приобретение горюче-смазочных материалов (ст.343)</t>
  </si>
  <si>
    <t>3.13.15. Обоснование (расчет) плановых показателей по расходам на приобретение строительных материалов (ст.344)</t>
  </si>
  <si>
    <t>3.13.16. Обоснование (расчет) плановых показателей по расходам на приобретение мягкого инвентаря (ст.345)</t>
  </si>
  <si>
    <t>3.13.17. Обоснование (расчет) плановых показателей по расходам на приобретение опрочих оборотных запасов (материалов) (ст.346)</t>
  </si>
  <si>
    <t>Приобретение хозтоваров</t>
  </si>
  <si>
    <t>3.13.18. Обоснование (расчет) плановых показателей по расходам на приобретение материальные запасы однократного применения (ст.349)</t>
  </si>
  <si>
    <t>3.13.10. Обоснование (расчет) плановых показателей по расходам на увеличение стоимости неисключительных прав на результаты интеллектуальной деятельности с определенным сроком полезного испльзования (ст.353)</t>
  </si>
  <si>
    <t>Главный инженер</t>
  </si>
  <si>
    <r>
      <t xml:space="preserve">3.7.3.1 Пособия, компенсации и иные социальные выплаты гражданам, кроме публичных нормативных обязательств (КВР 321, ст.264) </t>
    </r>
    <r>
      <rPr>
        <b/>
        <u/>
        <sz val="10"/>
        <rFont val="Times New Roman"/>
        <family val="1"/>
        <charset val="204"/>
      </rPr>
      <t>(Субсидия на финансовое обеспечение выполнения муниципального задания)</t>
    </r>
  </si>
  <si>
    <t>Средний размер выплаты на одного работника , руб.</t>
  </si>
  <si>
    <t>Аутсорсинг по работе с художниками</t>
  </si>
  <si>
    <t>Администратор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</si>
  <si>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</si>
  <si>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</si>
  <si>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некоммкрческим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</si>
  <si>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</si>
  <si>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закупку энергенических ресурсов (ст.223)</t>
  </si>
  <si>
    <t>1.3.1</t>
  </si>
  <si>
    <t>в том числе:                                                                                   в соответствии с Федеральным законом № 44-ФЗ</t>
  </si>
  <si>
    <t xml:space="preserve">    из них (Р2)*</t>
  </si>
  <si>
    <t>26310.1</t>
  </si>
  <si>
    <t>1.3.2</t>
  </si>
  <si>
    <t>из них (Р2)*</t>
  </si>
  <si>
    <t>26421.1</t>
  </si>
  <si>
    <t>26430.1</t>
  </si>
  <si>
    <t>26451.1</t>
  </si>
  <si>
    <t>*(Р2) В случаях, если учреждению предоставляются субсидия на иные цели, субсидия на осуществление капитальных вложений или грант в форме субсидии в соответствии с абзацем первым пункта 4 статьи 78.1 Бюджетного кодекса Российской Федерации в целях достижения  результатов федерального проекта, в том числе входящего в состав соответствующего национального проекта (программы), определенного Указом Президента Российской Федерации от 7 мая 2018 г. № 204 «О национальных целях и стратегических задачах развития Российской Федерации на период до 2024 года» (Собрание законодательства Российской Федерации, 2018, № 20, ст. 2817; № 30, ст. 4717), или регионального проекта, обеспечивающего достижение целей, показателей и результатов федерального проекта (далее – региональный проект), показатели строк 26310, 26421, 26430 и  26451 Раздела 2 «Сведения по выплатам на закупку товаров, работ, услуг» детализируются по коду целевой статьи ( 8-17 разряды кода классификации расходов бюджетов, при этом в рамках реализации регионального проекта в 8-10 разрядах могут указываться нули)</t>
  </si>
  <si>
    <t>(Курирующее подразделение)</t>
  </si>
  <si>
    <t>Заместитель директора по основной деятельности</t>
  </si>
  <si>
    <t>Заместитель директора по основной деятельности (зоосад)</t>
  </si>
  <si>
    <t>Главный художник</t>
  </si>
  <si>
    <t xml:space="preserve">Художник-бутафор </t>
  </si>
  <si>
    <t>Художник-фотограф</t>
  </si>
  <si>
    <t>Монтировщик сцены</t>
  </si>
  <si>
    <t>Техник по наладке и испытаниям</t>
  </si>
  <si>
    <t>Зоолог</t>
  </si>
  <si>
    <t>Ветеринарный врач зоосада</t>
  </si>
  <si>
    <t>0033</t>
  </si>
  <si>
    <t>0034</t>
  </si>
  <si>
    <t>0035</t>
  </si>
  <si>
    <t>0036</t>
  </si>
  <si>
    <t>0037</t>
  </si>
  <si>
    <t>0038</t>
  </si>
  <si>
    <t>0039</t>
  </si>
  <si>
    <t>Заведующий аттракционом (сезон)</t>
  </si>
  <si>
    <t>0040</t>
  </si>
  <si>
    <t>0041</t>
  </si>
  <si>
    <t>0042</t>
  </si>
  <si>
    <t>0043</t>
  </si>
  <si>
    <r>
      <t>3.13. Обоснование (расчет) плановых показателей по расходам на закупки товаров, работ и услуг (</t>
    </r>
    <r>
      <rPr>
        <b/>
        <u/>
        <sz val="10"/>
        <rFont val="Times New Roman"/>
        <family val="1"/>
        <charset val="204"/>
      </rPr>
      <t>Субсидии на иные цели)</t>
    </r>
  </si>
  <si>
    <t>Остатки денежных средств, руб.</t>
  </si>
  <si>
    <r>
      <t>3.6.1. Обоснование (расчет) плановых показателей по выплатам по элементу вида расходов классификации расходов бюджетов 111 "Фонд оплаты труда учреждений"</t>
    </r>
    <r>
      <rPr>
        <b/>
        <sz val="10"/>
        <rFont val="Times New Roman"/>
        <family val="1"/>
        <charset val="204"/>
      </rPr>
      <t xml:space="preserve"> (</t>
    </r>
    <r>
      <rPr>
        <b/>
        <u/>
        <sz val="10"/>
        <rFont val="Times New Roman"/>
        <family val="1"/>
        <charset val="204"/>
      </rPr>
      <t>Субсидии на иные цели)</t>
    </r>
  </si>
  <si>
    <r>
      <t>3.7.2. Расчет страховых взносов по обязательному социальному страхованию</t>
    </r>
    <r>
      <rPr>
        <b/>
        <u/>
        <sz val="10"/>
        <rFont val="Times New Roman"/>
        <family val="1"/>
        <charset val="204"/>
      </rPr>
      <t xml:space="preserve"> (Субсидии на иные цели)</t>
    </r>
  </si>
  <si>
    <r>
      <t xml:space="preserve">3.7.1. Обоснование (расчет) плановых показателей по выплатам на страховые взносы по обязательному социальному страхованию </t>
    </r>
    <r>
      <rPr>
        <b/>
        <u/>
        <sz val="10"/>
        <rFont val="Times New Roman"/>
        <family val="1"/>
        <charset val="204"/>
      </rPr>
      <t>(Субсидии на иные цели)</t>
    </r>
  </si>
  <si>
    <r>
      <t xml:space="preserve">3.6.5. Расчет фонда оплаты труда на 2023 г. (второй год планового периода) </t>
    </r>
    <r>
      <rPr>
        <b/>
        <u/>
        <sz val="10"/>
        <rFont val="Times New Roman"/>
        <family val="1"/>
        <charset val="204"/>
      </rPr>
      <t>(Субсидии на иные цели)</t>
    </r>
  </si>
  <si>
    <r>
      <t xml:space="preserve">3.6.4. Расчет фонда оплаты труда на 2022 г. (первый год финансового плана) </t>
    </r>
    <r>
      <rPr>
        <b/>
        <u/>
        <sz val="10"/>
        <rFont val="Times New Roman"/>
        <family val="1"/>
        <charset val="204"/>
      </rPr>
      <t>(Субсидии на иные цели)</t>
    </r>
  </si>
  <si>
    <r>
      <t xml:space="preserve">3.6.3. Расчет фонда оплаты труда на 2021 г. (текущий финансовый год) </t>
    </r>
    <r>
      <rPr>
        <b/>
        <u/>
        <sz val="10"/>
        <rFont val="Times New Roman"/>
        <family val="1"/>
        <charset val="204"/>
      </rPr>
      <t>(Субсидии на иные цели)</t>
    </r>
  </si>
  <si>
    <t>Демонтаж елки</t>
  </si>
  <si>
    <t>Приобретение аттракциона</t>
  </si>
  <si>
    <t>Наем транспорта (услуги автовышки (монтаж, демонтаж елки))</t>
  </si>
  <si>
    <t>Оплата по договорам гражданско-правового характера (организация праздничных мероприятий -дискотеки)</t>
  </si>
  <si>
    <t>Социальный отдел Администрации ЗАТО г. Железногорск</t>
  </si>
  <si>
    <r>
      <t xml:space="preserve">_______________              </t>
    </r>
    <r>
      <rPr>
        <u/>
        <sz val="10"/>
        <rFont val="Times New Roman"/>
        <family val="1"/>
        <charset val="204"/>
      </rPr>
      <t xml:space="preserve"> А.М. Бачило </t>
    </r>
  </si>
  <si>
    <t>03111</t>
  </si>
  <si>
    <t>03112</t>
  </si>
  <si>
    <t>03113</t>
  </si>
  <si>
    <t>03114</t>
  </si>
  <si>
    <t>03115</t>
  </si>
  <si>
    <t>03116</t>
  </si>
  <si>
    <t>03117</t>
  </si>
  <si>
    <t>"____" ____________ 2021 г.</t>
  </si>
  <si>
    <t xml:space="preserve">"____" ______________2021 г.                                     </t>
  </si>
  <si>
    <t>Пени, штрафы</t>
  </si>
  <si>
    <t>Выплата по уходу за ребенком до трёх лет</t>
  </si>
  <si>
    <t>Страхования автотранспорта</t>
  </si>
  <si>
    <t>Приобретение сувенирной продукции</t>
  </si>
  <si>
    <t>Приобретение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</si>
</sst>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₽&quot;_-;\-* #,##0.00\ &quot;₽&quot;_-;_-* &quot;-&quot;??\ &quot;₽&quot;_-;_-@_-"/>
    <numFmt numFmtId="165" formatCode="#,##0.00000"/>
    <numFmt numFmtId="166" formatCode="#,##0.000"/>
    <numFmt numFmtId="167" formatCode="#,##0.0"/>
  </numFmts>
  <fonts count="15" x14ac:knownFonts="1">
    <font>
      <sz val="10"/>
      <name val="Arial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u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thin">
        <color auto="1"/>
      </bottom>
      <diagonal/>
    </border>
    <border>
      <left/>
      <right style="mediumDashed">
        <color auto="1"/>
      </right>
      <top/>
      <bottom style="thin">
        <color auto="1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3"/>
    <xf numFmtId="164" fontId="7" fillId="0" borderId="0" applyFont="0" applyFill="0" applyBorder="0" applyAlignment="0" applyProtection="0"/>
  </cellStyleXfs>
  <cellXfs count="240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indent="3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vertical="top"/>
    </xf>
    <xf numFmtId="0" fontId="3" fillId="0" borderId="10" xfId="0" applyFont="1" applyBorder="1"/>
    <xf numFmtId="0" fontId="3" fillId="0" borderId="11" xfId="0" applyFont="1" applyBorder="1"/>
    <xf numFmtId="0" fontId="3" fillId="0" borderId="3" xfId="0" applyFont="1" applyBorder="1"/>
    <xf numFmtId="0" fontId="3" fillId="0" borderId="15" xfId="0" applyFont="1" applyBorder="1"/>
    <xf numFmtId="0" fontId="3" fillId="0" borderId="16" xfId="0" applyFont="1" applyBorder="1" applyAlignment="1">
      <alignment vertical="top"/>
    </xf>
    <xf numFmtId="0" fontId="3" fillId="0" borderId="17" xfId="0" applyFont="1" applyBorder="1"/>
    <xf numFmtId="0" fontId="3" fillId="0" borderId="18" xfId="0" applyFont="1" applyBorder="1"/>
    <xf numFmtId="0" fontId="3" fillId="0" borderId="4" xfId="0" applyFont="1" applyBorder="1" applyAlignment="1">
      <alignment horizontal="left" vertical="top" indent="1"/>
    </xf>
    <xf numFmtId="0" fontId="3" fillId="0" borderId="4" xfId="0" applyFont="1" applyBorder="1" applyAlignment="1">
      <alignment horizontal="left" vertical="top" indent="2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 indent="4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inden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top"/>
    </xf>
    <xf numFmtId="165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top" indent="3"/>
    </xf>
    <xf numFmtId="4" fontId="4" fillId="0" borderId="4" xfId="0" applyNumberFormat="1" applyFont="1" applyBorder="1" applyAlignment="1">
      <alignment horizontal="center" vertical="top"/>
    </xf>
    <xf numFmtId="0" fontId="3" fillId="2" borderId="4" xfId="1" applyFont="1" applyFill="1" applyBorder="1" applyAlignment="1" applyProtection="1">
      <alignment vertical="top" wrapText="1"/>
      <protection locked="0"/>
    </xf>
    <xf numFmtId="0" fontId="3" fillId="2" borderId="5" xfId="1" applyFont="1" applyFill="1" applyBorder="1" applyAlignment="1" applyProtection="1">
      <alignment vertical="top" wrapText="1"/>
      <protection locked="0"/>
    </xf>
    <xf numFmtId="4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9" fillId="0" borderId="4" xfId="2" applyFont="1" applyBorder="1" applyAlignment="1">
      <alignment horizontal="center" vertical="center"/>
    </xf>
    <xf numFmtId="164" fontId="10" fillId="0" borderId="0" xfId="2" applyFont="1"/>
    <xf numFmtId="164" fontId="9" fillId="0" borderId="4" xfId="2" applyFont="1" applyBorder="1" applyAlignment="1">
      <alignment horizontal="left" vertical="top" wrapText="1"/>
    </xf>
    <xf numFmtId="1" fontId="9" fillId="0" borderId="4" xfId="2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4" fontId="9" fillId="0" borderId="4" xfId="2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9" xfId="0" applyFont="1" applyFill="1" applyBorder="1" applyAlignment="1">
      <alignment horizontal="center"/>
    </xf>
    <xf numFmtId="4" fontId="3" fillId="0" borderId="19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left" vertical="center"/>
    </xf>
    <xf numFmtId="2" fontId="3" fillId="0" borderId="4" xfId="0" applyNumberFormat="1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vertical="top"/>
    </xf>
    <xf numFmtId="0" fontId="12" fillId="0" borderId="3" xfId="0" applyFont="1" applyBorder="1"/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166" fontId="3" fillId="0" borderId="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0" fontId="3" fillId="2" borderId="19" xfId="0" applyFont="1" applyFill="1" applyBorder="1" applyAlignment="1">
      <alignment horizontal="center"/>
    </xf>
    <xf numFmtId="4" fontId="3" fillId="2" borderId="19" xfId="0" applyNumberFormat="1" applyFont="1" applyFill="1" applyBorder="1" applyAlignment="1">
      <alignment horizontal="center" vertical="center"/>
    </xf>
    <xf numFmtId="4" fontId="4" fillId="2" borderId="19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4" fontId="3" fillId="0" borderId="0" xfId="0" applyNumberFormat="1" applyFont="1" applyAlignment="1"/>
    <xf numFmtId="0" fontId="3" fillId="0" borderId="0" xfId="0" applyFont="1" applyAlignment="1"/>
    <xf numFmtId="0" fontId="1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/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19" xfId="0" applyNumberFormat="1" applyFont="1" applyBorder="1" applyAlignment="1"/>
    <xf numFmtId="4" fontId="3" fillId="0" borderId="3" xfId="0" applyNumberFormat="1" applyFont="1" applyBorder="1" applyAlignment="1"/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top"/>
    </xf>
    <xf numFmtId="0" fontId="3" fillId="2" borderId="4" xfId="0" applyFont="1" applyFill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top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right" vertical="center"/>
    </xf>
    <xf numFmtId="0" fontId="0" fillId="0" borderId="3" xfId="0" applyBorder="1"/>
    <xf numFmtId="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3" fillId="0" borderId="2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4" fontId="3" fillId="0" borderId="19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</cellXfs>
  <cellStyles count="3">
    <cellStyle name="Денежный" xfId="2" builtinId="4"/>
    <cellStyle name="Обычный" xfId="0" builtinId="0"/>
    <cellStyle name="Обычный 2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91"/>
  <sheetViews>
    <sheetView view="pageBreakPreview" topLeftCell="A24" zoomScaleNormal="100" zoomScaleSheetLayoutView="100" workbookViewId="0">
      <selection activeCell="L43" sqref="L43"/>
    </sheetView>
  </sheetViews>
  <sheetFormatPr defaultRowHeight="12.75" x14ac:dyDescent="0.2"/>
  <cols>
    <col min="1" max="1" width="41" customWidth="1"/>
    <col min="2" max="2" width="8.42578125" customWidth="1"/>
    <col min="3" max="3" width="8.7109375" customWidth="1"/>
    <col min="4" max="4" width="12.42578125" customWidth="1"/>
    <col min="5" max="5" width="12.140625" customWidth="1"/>
    <col min="6" max="6" width="12.28515625" customWidth="1"/>
    <col min="7" max="7" width="12.140625" customWidth="1"/>
    <col min="8" max="8" width="12.28515625" customWidth="1"/>
    <col min="9" max="9" width="12.140625" customWidth="1"/>
    <col min="10" max="11" width="9.5703125" customWidth="1"/>
    <col min="12" max="12" width="12.85546875"/>
    <col min="13" max="13" width="12.7109375" bestFit="1" customWidth="1"/>
    <col min="14" max="14" width="9.5703125"/>
  </cols>
  <sheetData>
    <row r="2" spans="1:13" ht="15" x14ac:dyDescent="0.2">
      <c r="A2" s="195" t="s">
        <v>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3" ht="14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197" t="s">
        <v>328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3" ht="20.25" customHeight="1" x14ac:dyDescent="0.2">
      <c r="A5" s="197" t="s">
        <v>329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13" ht="14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19.5" customHeight="1" x14ac:dyDescent="0.2">
      <c r="A7" s="199" t="s">
        <v>4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</row>
    <row r="9" spans="1:13" ht="19.5" customHeight="1" x14ac:dyDescent="0.2">
      <c r="A9" s="200" t="s">
        <v>10</v>
      </c>
      <c r="B9" s="194" t="s">
        <v>11</v>
      </c>
      <c r="C9" s="194" t="s">
        <v>12</v>
      </c>
      <c r="D9" s="201" t="s">
        <v>13</v>
      </c>
      <c r="E9" s="201"/>
      <c r="F9" s="201"/>
      <c r="G9" s="201"/>
      <c r="H9" s="201"/>
      <c r="I9" s="201"/>
      <c r="J9" s="201"/>
      <c r="K9" s="201"/>
    </row>
    <row r="10" spans="1:13" ht="17.25" customHeight="1" x14ac:dyDescent="0.2">
      <c r="A10" s="200"/>
      <c r="B10" s="194"/>
      <c r="C10" s="194"/>
      <c r="D10" s="201" t="s">
        <v>8</v>
      </c>
      <c r="E10" s="201"/>
      <c r="F10" s="201" t="s">
        <v>9</v>
      </c>
      <c r="G10" s="201"/>
      <c r="H10" s="201" t="s">
        <v>616</v>
      </c>
      <c r="I10" s="201"/>
      <c r="J10" s="194" t="s">
        <v>14</v>
      </c>
      <c r="K10" s="194"/>
    </row>
    <row r="11" spans="1:13" ht="26.25" customHeight="1" x14ac:dyDescent="0.2">
      <c r="A11" s="200"/>
      <c r="B11" s="194"/>
      <c r="C11" s="194"/>
      <c r="D11" s="194" t="s">
        <v>15</v>
      </c>
      <c r="E11" s="194"/>
      <c r="F11" s="194" t="s">
        <v>0</v>
      </c>
      <c r="G11" s="194"/>
      <c r="H11" s="194" t="s">
        <v>16</v>
      </c>
      <c r="I11" s="194"/>
      <c r="J11" s="194"/>
      <c r="K11" s="194"/>
    </row>
    <row r="12" spans="1:13" ht="78" customHeight="1" x14ac:dyDescent="0.2">
      <c r="A12" s="200"/>
      <c r="B12" s="194"/>
      <c r="C12" s="194"/>
      <c r="D12" s="11" t="s">
        <v>17</v>
      </c>
      <c r="E12" s="37" t="s">
        <v>18</v>
      </c>
      <c r="F12" s="11" t="s">
        <v>17</v>
      </c>
      <c r="G12" s="37" t="s">
        <v>18</v>
      </c>
      <c r="H12" s="11" t="s">
        <v>17</v>
      </c>
      <c r="I12" s="37" t="s">
        <v>18</v>
      </c>
      <c r="J12" s="11" t="s">
        <v>17</v>
      </c>
      <c r="K12" s="37" t="s">
        <v>18</v>
      </c>
    </row>
    <row r="13" spans="1:13" x14ac:dyDescent="0.2">
      <c r="A13" s="2" t="s">
        <v>19</v>
      </c>
      <c r="B13" s="3" t="s">
        <v>20</v>
      </c>
      <c r="C13" s="3" t="s">
        <v>21</v>
      </c>
      <c r="D13" s="3" t="s">
        <v>22</v>
      </c>
      <c r="E13" s="3" t="s">
        <v>23</v>
      </c>
      <c r="F13" s="3" t="s">
        <v>24</v>
      </c>
      <c r="G13" s="3" t="s">
        <v>25</v>
      </c>
      <c r="H13" s="3" t="s">
        <v>26</v>
      </c>
      <c r="I13" s="3" t="s">
        <v>27</v>
      </c>
      <c r="J13" s="3" t="s">
        <v>28</v>
      </c>
      <c r="K13" s="3" t="s">
        <v>29</v>
      </c>
    </row>
    <row r="14" spans="1:13" ht="31.5" customHeight="1" x14ac:dyDescent="0.2">
      <c r="A14" s="15" t="s">
        <v>30</v>
      </c>
      <c r="B14" s="3" t="s">
        <v>31</v>
      </c>
      <c r="C14" s="3" t="s">
        <v>1</v>
      </c>
      <c r="D14" s="61">
        <v>945997.86</v>
      </c>
      <c r="E14" s="159">
        <v>1029594.81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174"/>
      <c r="M14" s="175"/>
    </row>
    <row r="15" spans="1:13" ht="29.25" customHeight="1" x14ac:dyDescent="0.2">
      <c r="A15" s="15" t="s">
        <v>32</v>
      </c>
      <c r="B15" s="3" t="s">
        <v>33</v>
      </c>
      <c r="C15" s="3" t="s">
        <v>1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115"/>
    </row>
    <row r="16" spans="1:13" ht="16.5" customHeight="1" x14ac:dyDescent="0.2">
      <c r="A16" s="54" t="s">
        <v>34</v>
      </c>
      <c r="B16" s="10" t="s">
        <v>35</v>
      </c>
      <c r="C16" s="64"/>
      <c r="D16" s="43">
        <f>D23+D30</f>
        <v>24796845.997459996</v>
      </c>
      <c r="E16" s="43">
        <f>E24+E29</f>
        <v>13263191.15</v>
      </c>
      <c r="F16" s="43">
        <f>F23+F30</f>
        <v>22345134.997469999</v>
      </c>
      <c r="G16" s="43">
        <f>G24+G29</f>
        <v>12750000</v>
      </c>
      <c r="H16" s="43">
        <f>H23+H30</f>
        <v>22345134.997469999</v>
      </c>
      <c r="I16" s="43">
        <f>I24+I29</f>
        <v>12750000</v>
      </c>
      <c r="J16" s="43">
        <v>0</v>
      </c>
      <c r="K16" s="43">
        <v>0</v>
      </c>
    </row>
    <row r="17" spans="1:11" ht="20.25" customHeight="1" x14ac:dyDescent="0.2">
      <c r="A17" s="15" t="s">
        <v>36</v>
      </c>
      <c r="B17" s="3" t="s">
        <v>37</v>
      </c>
      <c r="C17" s="3" t="s">
        <v>38</v>
      </c>
      <c r="D17" s="19" t="s">
        <v>1</v>
      </c>
      <c r="E17" s="61">
        <v>0</v>
      </c>
      <c r="F17" s="16" t="s">
        <v>1</v>
      </c>
      <c r="G17" s="61">
        <v>0</v>
      </c>
      <c r="H17" s="16" t="s">
        <v>1</v>
      </c>
      <c r="I17" s="61">
        <v>0</v>
      </c>
      <c r="J17" s="16" t="s">
        <v>1</v>
      </c>
      <c r="K17" s="61">
        <v>0</v>
      </c>
    </row>
    <row r="18" spans="1:11" ht="42" customHeight="1" x14ac:dyDescent="0.2">
      <c r="A18" s="15" t="s">
        <v>39</v>
      </c>
      <c r="B18" s="3" t="s">
        <v>40</v>
      </c>
      <c r="C18" s="3" t="s">
        <v>38</v>
      </c>
      <c r="D18" s="19" t="s">
        <v>1</v>
      </c>
      <c r="E18" s="61">
        <v>0</v>
      </c>
      <c r="F18" s="16" t="s">
        <v>1</v>
      </c>
      <c r="G18" s="61">
        <v>0</v>
      </c>
      <c r="H18" s="16" t="s">
        <v>1</v>
      </c>
      <c r="I18" s="61">
        <v>0</v>
      </c>
      <c r="J18" s="16" t="s">
        <v>1</v>
      </c>
      <c r="K18" s="61">
        <v>0</v>
      </c>
    </row>
    <row r="19" spans="1:11" ht="29.25" customHeight="1" x14ac:dyDescent="0.2">
      <c r="A19" s="15" t="s">
        <v>41</v>
      </c>
      <c r="B19" s="3" t="s">
        <v>42</v>
      </c>
      <c r="C19" s="3" t="s">
        <v>38</v>
      </c>
      <c r="D19" s="19" t="s">
        <v>1</v>
      </c>
      <c r="E19" s="61">
        <v>0</v>
      </c>
      <c r="F19" s="16" t="s">
        <v>1</v>
      </c>
      <c r="G19" s="61">
        <v>0</v>
      </c>
      <c r="H19" s="16" t="s">
        <v>1</v>
      </c>
      <c r="I19" s="61">
        <v>0</v>
      </c>
      <c r="J19" s="16" t="s">
        <v>1</v>
      </c>
      <c r="K19" s="61">
        <v>0</v>
      </c>
    </row>
    <row r="20" spans="1:11" ht="27.75" customHeight="1" x14ac:dyDescent="0.2">
      <c r="A20" s="15" t="s">
        <v>43</v>
      </c>
      <c r="B20" s="3" t="s">
        <v>44</v>
      </c>
      <c r="C20" s="3" t="s">
        <v>38</v>
      </c>
      <c r="D20" s="19" t="s">
        <v>1</v>
      </c>
      <c r="E20" s="61">
        <v>0</v>
      </c>
      <c r="F20" s="16" t="s">
        <v>1</v>
      </c>
      <c r="G20" s="61">
        <v>0</v>
      </c>
      <c r="H20" s="16" t="s">
        <v>1</v>
      </c>
      <c r="I20" s="61">
        <v>0</v>
      </c>
      <c r="J20" s="16" t="s">
        <v>1</v>
      </c>
      <c r="K20" s="61">
        <v>0</v>
      </c>
    </row>
    <row r="21" spans="1:11" ht="16.5" customHeight="1" x14ac:dyDescent="0.2">
      <c r="A21" s="15" t="s">
        <v>45</v>
      </c>
      <c r="B21" s="3"/>
      <c r="C21" s="3"/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</row>
    <row r="22" spans="1:11" ht="25.5" x14ac:dyDescent="0.2">
      <c r="A22" s="15" t="s">
        <v>46</v>
      </c>
      <c r="B22" s="3" t="s">
        <v>47</v>
      </c>
      <c r="C22" s="3" t="s">
        <v>48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</row>
    <row r="23" spans="1:11" ht="28.5" customHeight="1" x14ac:dyDescent="0.2">
      <c r="A23" s="15" t="s">
        <v>49</v>
      </c>
      <c r="B23" s="3" t="s">
        <v>50</v>
      </c>
      <c r="C23" s="3" t="s">
        <v>48</v>
      </c>
      <c r="D23" s="61">
        <f>'Раздел 3'!C61</f>
        <v>24306559.997459996</v>
      </c>
      <c r="E23" s="16" t="s">
        <v>1</v>
      </c>
      <c r="F23" s="61">
        <f>'Раздел 3'!D61</f>
        <v>22345134.997469999</v>
      </c>
      <c r="G23" s="16" t="s">
        <v>1</v>
      </c>
      <c r="H23" s="61">
        <f>'Раздел 3'!E61</f>
        <v>22345134.997469999</v>
      </c>
      <c r="I23" s="16" t="s">
        <v>1</v>
      </c>
      <c r="J23" s="61">
        <v>0</v>
      </c>
      <c r="K23" s="16" t="s">
        <v>1</v>
      </c>
    </row>
    <row r="24" spans="1:11" ht="29.25" customHeight="1" x14ac:dyDescent="0.2">
      <c r="A24" s="15" t="s">
        <v>51</v>
      </c>
      <c r="B24" s="3" t="s">
        <v>52</v>
      </c>
      <c r="C24" s="3" t="s">
        <v>48</v>
      </c>
      <c r="D24" s="19" t="s">
        <v>1</v>
      </c>
      <c r="E24" s="61">
        <f>'Раздел 3'!C62</f>
        <v>12750000</v>
      </c>
      <c r="F24" s="16" t="s">
        <v>1</v>
      </c>
      <c r="G24" s="56">
        <f>'Раздел 3'!D62</f>
        <v>12750000</v>
      </c>
      <c r="H24" s="16" t="s">
        <v>1</v>
      </c>
      <c r="I24" s="56">
        <f>'Раздел 3'!E62</f>
        <v>12750000</v>
      </c>
      <c r="J24" s="16" t="s">
        <v>1</v>
      </c>
      <c r="K24" s="16">
        <v>0</v>
      </c>
    </row>
    <row r="25" spans="1:11" ht="55.5" customHeight="1" x14ac:dyDescent="0.2">
      <c r="A25" s="15" t="s">
        <v>397</v>
      </c>
      <c r="B25" s="3" t="s">
        <v>53</v>
      </c>
      <c r="C25" s="3" t="s">
        <v>48</v>
      </c>
      <c r="D25" s="19" t="s">
        <v>1</v>
      </c>
      <c r="E25" s="61">
        <v>0</v>
      </c>
      <c r="F25" s="16" t="s">
        <v>1</v>
      </c>
      <c r="G25" s="56">
        <v>0</v>
      </c>
      <c r="H25" s="16" t="s">
        <v>1</v>
      </c>
      <c r="I25" s="56">
        <v>0</v>
      </c>
      <c r="J25" s="16" t="s">
        <v>1</v>
      </c>
      <c r="K25" s="16">
        <v>0</v>
      </c>
    </row>
    <row r="26" spans="1:11" ht="53.25" customHeight="1" x14ac:dyDescent="0.2">
      <c r="A26" s="15" t="s">
        <v>54</v>
      </c>
      <c r="B26" s="3" t="s">
        <v>55</v>
      </c>
      <c r="C26" s="3" t="s">
        <v>48</v>
      </c>
      <c r="D26" s="19" t="s">
        <v>1</v>
      </c>
      <c r="E26" s="61">
        <v>0</v>
      </c>
      <c r="F26" s="16" t="s">
        <v>1</v>
      </c>
      <c r="G26" s="56">
        <v>0</v>
      </c>
      <c r="H26" s="16" t="s">
        <v>1</v>
      </c>
      <c r="I26" s="56">
        <v>0</v>
      </c>
      <c r="J26" s="16" t="s">
        <v>1</v>
      </c>
      <c r="K26" s="16">
        <v>0</v>
      </c>
    </row>
    <row r="27" spans="1:11" ht="27.75" customHeight="1" x14ac:dyDescent="0.2">
      <c r="A27" s="15" t="s">
        <v>56</v>
      </c>
      <c r="B27" s="3" t="s">
        <v>57</v>
      </c>
      <c r="C27" s="3" t="s">
        <v>58</v>
      </c>
      <c r="D27" s="19" t="s">
        <v>1</v>
      </c>
      <c r="E27" s="61">
        <v>0</v>
      </c>
      <c r="F27" s="16" t="s">
        <v>1</v>
      </c>
      <c r="G27" s="56">
        <v>0</v>
      </c>
      <c r="H27" s="16" t="s">
        <v>1</v>
      </c>
      <c r="I27" s="56">
        <v>0</v>
      </c>
      <c r="J27" s="16" t="s">
        <v>1</v>
      </c>
      <c r="K27" s="16">
        <v>0</v>
      </c>
    </row>
    <row r="28" spans="1:11" ht="14.25" customHeight="1" x14ac:dyDescent="0.2">
      <c r="A28" s="4" t="s">
        <v>59</v>
      </c>
      <c r="B28" s="3" t="s">
        <v>60</v>
      </c>
      <c r="C28" s="3" t="s">
        <v>58</v>
      </c>
      <c r="D28" s="61">
        <v>0</v>
      </c>
      <c r="E28" s="61">
        <v>0</v>
      </c>
      <c r="F28" s="16"/>
      <c r="G28" s="56">
        <v>0</v>
      </c>
      <c r="H28" s="61">
        <v>0</v>
      </c>
      <c r="I28" s="56">
        <v>0</v>
      </c>
      <c r="J28" s="16">
        <v>0</v>
      </c>
      <c r="K28" s="16">
        <v>0</v>
      </c>
    </row>
    <row r="29" spans="1:11" ht="15" customHeight="1" x14ac:dyDescent="0.2">
      <c r="A29" s="15" t="s">
        <v>61</v>
      </c>
      <c r="B29" s="3" t="s">
        <v>62</v>
      </c>
      <c r="C29" s="3" t="s">
        <v>63</v>
      </c>
      <c r="D29" s="19" t="s">
        <v>1</v>
      </c>
      <c r="E29" s="61">
        <f>'Раздел 3'!C63</f>
        <v>513191.15</v>
      </c>
      <c r="F29" s="16" t="s">
        <v>1</v>
      </c>
      <c r="G29" s="56">
        <v>0</v>
      </c>
      <c r="H29" s="16" t="s">
        <v>1</v>
      </c>
      <c r="I29" s="56">
        <v>0</v>
      </c>
      <c r="J29" s="16" t="s">
        <v>1</v>
      </c>
      <c r="K29" s="16">
        <v>0</v>
      </c>
    </row>
    <row r="30" spans="1:11" ht="13.5" customHeight="1" x14ac:dyDescent="0.2">
      <c r="A30" s="4" t="s">
        <v>66</v>
      </c>
      <c r="B30" s="3">
        <v>1410</v>
      </c>
      <c r="C30" s="3">
        <v>150</v>
      </c>
      <c r="D30" s="61">
        <f>'Раздел 3'!C136</f>
        <v>490286</v>
      </c>
      <c r="E30" s="61">
        <v>0</v>
      </c>
      <c r="F30" s="61">
        <f>'Раздел 3'!D136</f>
        <v>0</v>
      </c>
      <c r="G30" s="56">
        <v>0</v>
      </c>
      <c r="H30" s="61">
        <f>'Раздел 3'!E136</f>
        <v>0</v>
      </c>
      <c r="I30" s="56">
        <v>0</v>
      </c>
      <c r="J30" s="16">
        <v>0</v>
      </c>
      <c r="K30" s="16">
        <v>0</v>
      </c>
    </row>
    <row r="31" spans="1:11" ht="25.5" customHeight="1" x14ac:dyDescent="0.2">
      <c r="A31" s="15" t="s">
        <v>67</v>
      </c>
      <c r="B31" s="3">
        <v>1420</v>
      </c>
      <c r="C31" s="3">
        <v>150</v>
      </c>
      <c r="D31" s="61">
        <v>0</v>
      </c>
      <c r="E31" s="61">
        <v>0</v>
      </c>
      <c r="F31" s="61">
        <v>0</v>
      </c>
      <c r="G31" s="56">
        <v>0</v>
      </c>
      <c r="H31" s="61">
        <v>0</v>
      </c>
      <c r="I31" s="56">
        <v>0</v>
      </c>
      <c r="J31" s="16">
        <v>0</v>
      </c>
      <c r="K31" s="16">
        <v>0</v>
      </c>
    </row>
    <row r="32" spans="1:11" ht="15.75" customHeight="1" x14ac:dyDescent="0.2">
      <c r="A32" s="15" t="s">
        <v>64</v>
      </c>
      <c r="B32" s="3">
        <v>1500</v>
      </c>
      <c r="C32" s="3" t="s">
        <v>65</v>
      </c>
      <c r="D32" s="61">
        <v>0</v>
      </c>
      <c r="E32" s="16" t="s">
        <v>1</v>
      </c>
      <c r="F32" s="61">
        <v>0</v>
      </c>
      <c r="G32" s="16" t="s">
        <v>1</v>
      </c>
      <c r="H32" s="61">
        <v>0</v>
      </c>
      <c r="I32" s="16" t="s">
        <v>1</v>
      </c>
      <c r="J32" s="16">
        <v>0</v>
      </c>
      <c r="K32" s="16" t="s">
        <v>1</v>
      </c>
    </row>
    <row r="33" spans="1:13" ht="15" customHeight="1" x14ac:dyDescent="0.2">
      <c r="A33" s="15" t="s">
        <v>59</v>
      </c>
      <c r="B33" s="70"/>
      <c r="C33" s="70"/>
      <c r="D33" s="61">
        <v>0</v>
      </c>
      <c r="E33" s="16" t="s">
        <v>1</v>
      </c>
      <c r="F33" s="61">
        <v>0</v>
      </c>
      <c r="G33" s="16" t="s">
        <v>1</v>
      </c>
      <c r="H33" s="61">
        <v>0</v>
      </c>
      <c r="I33" s="16" t="s">
        <v>1</v>
      </c>
      <c r="J33" s="16">
        <v>0</v>
      </c>
      <c r="K33" s="16" t="s">
        <v>1</v>
      </c>
    </row>
    <row r="34" spans="1:13" ht="15" customHeight="1" x14ac:dyDescent="0.2">
      <c r="A34" s="15" t="s">
        <v>68</v>
      </c>
      <c r="B34" s="3" t="s">
        <v>69</v>
      </c>
      <c r="C34" s="3"/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16">
        <v>0</v>
      </c>
      <c r="K34" s="16">
        <v>0</v>
      </c>
    </row>
    <row r="35" spans="1:13" x14ac:dyDescent="0.2">
      <c r="A35" s="4" t="s">
        <v>59</v>
      </c>
      <c r="B35" s="3"/>
      <c r="C35" s="3"/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16">
        <v>0</v>
      </c>
      <c r="K35" s="16">
        <v>0</v>
      </c>
    </row>
    <row r="36" spans="1:13" ht="16.5" customHeight="1" x14ac:dyDescent="0.2">
      <c r="A36" s="15" t="s">
        <v>70</v>
      </c>
      <c r="B36" s="3" t="s">
        <v>71</v>
      </c>
      <c r="C36" s="3" t="s">
        <v>1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16">
        <v>0</v>
      </c>
      <c r="K36" s="16">
        <v>0</v>
      </c>
    </row>
    <row r="37" spans="1:13" ht="38.25" customHeight="1" x14ac:dyDescent="0.2">
      <c r="A37" s="15" t="s">
        <v>72</v>
      </c>
      <c r="B37" s="3" t="s">
        <v>73</v>
      </c>
      <c r="C37" s="3" t="s">
        <v>74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192" t="s">
        <v>1</v>
      </c>
      <c r="K37" s="192"/>
    </row>
    <row r="38" spans="1:13" ht="18" customHeight="1" x14ac:dyDescent="0.2">
      <c r="A38" s="54" t="s">
        <v>75</v>
      </c>
      <c r="B38" s="10" t="s">
        <v>76</v>
      </c>
      <c r="C38" s="10" t="s">
        <v>1</v>
      </c>
      <c r="D38" s="57">
        <f>D39+D49+D53+D62+0.01</f>
        <v>25742843.856185015</v>
      </c>
      <c r="E38" s="57">
        <f t="shared" ref="E38:I38" si="0">E39+E49+E53+E62</f>
        <v>14292785.956605602</v>
      </c>
      <c r="F38" s="57">
        <f t="shared" si="0"/>
        <v>22345134.996667676</v>
      </c>
      <c r="G38" s="57">
        <f t="shared" si="0"/>
        <v>12749999.998605601</v>
      </c>
      <c r="H38" s="57">
        <f t="shared" si="0"/>
        <v>22345134.996667676</v>
      </c>
      <c r="I38" s="57">
        <f t="shared" si="0"/>
        <v>12749999.998605601</v>
      </c>
      <c r="J38" s="193">
        <v>0</v>
      </c>
      <c r="K38" s="193"/>
      <c r="L38" s="115"/>
      <c r="M38" s="115"/>
    </row>
    <row r="39" spans="1:13" ht="15" customHeight="1" x14ac:dyDescent="0.2">
      <c r="A39" s="15" t="s">
        <v>77</v>
      </c>
      <c r="B39" s="3" t="s">
        <v>78</v>
      </c>
      <c r="C39" s="3" t="s">
        <v>1</v>
      </c>
      <c r="D39" s="57">
        <f t="shared" ref="D39:I39" si="1">SUM(D41:D45)</f>
        <v>15054680.996185012</v>
      </c>
      <c r="E39" s="57">
        <f>SUM(E41:E45)-0.01</f>
        <v>6509999.9966056012</v>
      </c>
      <c r="F39" s="57">
        <f>SUM(F41:F45)</f>
        <v>12602969.996667678</v>
      </c>
      <c r="G39" s="57">
        <f t="shared" si="1"/>
        <v>6379999.9986056006</v>
      </c>
      <c r="H39" s="57">
        <f>SUM(H41:H45)</f>
        <v>12602969.996667678</v>
      </c>
      <c r="I39" s="57">
        <f t="shared" si="1"/>
        <v>6379999.9986056006</v>
      </c>
      <c r="J39" s="192" t="s">
        <v>1</v>
      </c>
      <c r="K39" s="192"/>
      <c r="L39" s="115"/>
      <c r="M39" s="115"/>
    </row>
    <row r="40" spans="1:13" ht="13.5" customHeight="1" x14ac:dyDescent="0.2">
      <c r="A40" s="4" t="s">
        <v>59</v>
      </c>
      <c r="B40" s="3"/>
      <c r="C40" s="3"/>
      <c r="D40" s="56"/>
      <c r="E40" s="56"/>
      <c r="F40" s="56"/>
      <c r="G40" s="56"/>
      <c r="H40" s="56"/>
      <c r="I40" s="56"/>
      <c r="J40" s="192" t="s">
        <v>1</v>
      </c>
      <c r="K40" s="192"/>
    </row>
    <row r="41" spans="1:13" ht="14.25" customHeight="1" x14ac:dyDescent="0.2">
      <c r="A41" s="4" t="s">
        <v>254</v>
      </c>
      <c r="B41" s="3" t="s">
        <v>255</v>
      </c>
      <c r="C41" s="3" t="s">
        <v>256</v>
      </c>
      <c r="D41" s="56">
        <f>'3.6.(211+213+850)'!C14+'3.6(211+213)(5-дети)'!C14+Непечатать!C11</f>
        <v>11542617.996764671</v>
      </c>
      <c r="E41" s="56">
        <f>'3.6.(211+213+850)(2)'!C14</f>
        <v>4892730.0020000003</v>
      </c>
      <c r="F41" s="56">
        <f>'3.6.(211+213+850)'!D14+Непечатать!D11</f>
        <v>9660432.9955999982</v>
      </c>
      <c r="G41" s="56">
        <f>'3.6.(211+213+850)(2)'!D11</f>
        <v>4792945.0020000003</v>
      </c>
      <c r="H41" s="56">
        <f>'3.6.(211+213+850)'!E14+Непечатать!E11</f>
        <v>9660432.9955999982</v>
      </c>
      <c r="I41" s="56">
        <f>'3.6.(211+213+850)(2)'!E11</f>
        <v>4792945.0020000003</v>
      </c>
      <c r="J41" s="192" t="s">
        <v>1</v>
      </c>
      <c r="K41" s="192"/>
    </row>
    <row r="42" spans="1:13" ht="28.5" customHeight="1" x14ac:dyDescent="0.2">
      <c r="A42" s="15" t="s">
        <v>257</v>
      </c>
      <c r="B42" s="3" t="s">
        <v>258</v>
      </c>
      <c r="C42" s="3" t="s">
        <v>259</v>
      </c>
      <c r="D42" s="56">
        <f>'3.6.(211+213+850)'!L226+'3.6.(211+213+850)'!L235</f>
        <v>12000</v>
      </c>
      <c r="E42" s="56">
        <f>'3.6.(211+213+850)(2)'!L186</f>
        <v>130000</v>
      </c>
      <c r="F42" s="56">
        <f>'3.6.(211+213+850)'!M226+'3.6.(211+213+850)'!M235</f>
        <v>12000</v>
      </c>
      <c r="G42" s="56">
        <f>'3.6.(211+213+850)(2)'!M186</f>
        <v>130000</v>
      </c>
      <c r="H42" s="56">
        <f>'3.6.(211+213+850)'!N226+'3.6.(211+213+850)'!N235</f>
        <v>12000</v>
      </c>
      <c r="I42" s="56">
        <f>'3.6.(211+213+850)(2)'!N186</f>
        <v>130000</v>
      </c>
      <c r="J42" s="192" t="s">
        <v>1</v>
      </c>
      <c r="K42" s="192"/>
    </row>
    <row r="43" spans="1:13" ht="28.5" customHeight="1" x14ac:dyDescent="0.2">
      <c r="A43" s="15" t="s">
        <v>257</v>
      </c>
      <c r="B43" s="123">
        <v>2121</v>
      </c>
      <c r="C43" s="123">
        <v>264</v>
      </c>
      <c r="D43" s="56">
        <f>'3.6.(211+213+850)'!I214</f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192" t="s">
        <v>1</v>
      </c>
      <c r="K43" s="192"/>
    </row>
    <row r="44" spans="1:13" ht="28.5" customHeight="1" x14ac:dyDescent="0.2">
      <c r="A44" s="15" t="s">
        <v>260</v>
      </c>
      <c r="B44" s="3" t="s">
        <v>261</v>
      </c>
      <c r="C44" s="3" t="s">
        <v>262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192" t="s">
        <v>1</v>
      </c>
      <c r="K44" s="192"/>
    </row>
    <row r="45" spans="1:13" ht="51" x14ac:dyDescent="0.2">
      <c r="A45" s="15" t="s">
        <v>263</v>
      </c>
      <c r="B45" s="3" t="s">
        <v>264</v>
      </c>
      <c r="C45" s="3" t="s">
        <v>265</v>
      </c>
      <c r="D45" s="56">
        <f>D46</f>
        <v>3500062.999420342</v>
      </c>
      <c r="E45" s="56">
        <f t="shared" ref="E45:I45" si="2">E46</f>
        <v>1487270.0046056004</v>
      </c>
      <c r="F45" s="56">
        <f t="shared" si="2"/>
        <v>2930537.0010676794</v>
      </c>
      <c r="G45" s="56">
        <f t="shared" si="2"/>
        <v>1457054.9966056</v>
      </c>
      <c r="H45" s="56">
        <f t="shared" si="2"/>
        <v>2930537.0010676794</v>
      </c>
      <c r="I45" s="56">
        <f t="shared" si="2"/>
        <v>1457054.9966056</v>
      </c>
      <c r="J45" s="192" t="s">
        <v>1</v>
      </c>
      <c r="K45" s="192"/>
    </row>
    <row r="46" spans="1:13" ht="15" customHeight="1" x14ac:dyDescent="0.2">
      <c r="A46" s="15" t="s">
        <v>266</v>
      </c>
      <c r="B46" s="3" t="s">
        <v>267</v>
      </c>
      <c r="C46" s="3" t="s">
        <v>265</v>
      </c>
      <c r="D46" s="56">
        <f>'3.6.(211+213+850)'!C186+'3.6(211+213)(5-дети)'!F81+Непечатать!C147</f>
        <v>3500062.999420342</v>
      </c>
      <c r="E46" s="56">
        <f>'3.6.(211+213+850)(2)'!C150</f>
        <v>1487270.0046056004</v>
      </c>
      <c r="F46" s="56">
        <f>'3.6.(211+213+850)'!D186+Непечатать!D147</f>
        <v>2930537.0010676794</v>
      </c>
      <c r="G46" s="56">
        <f>'3.6.(211+213+850)(2)'!D150</f>
        <v>1457054.9966056</v>
      </c>
      <c r="H46" s="56">
        <f>'3.6.(211+213+850)'!E186+Непечатать!E147</f>
        <v>2930537.0010676794</v>
      </c>
      <c r="I46" s="56">
        <f>'3.6.(211+213+850)(2)'!E153</f>
        <v>1457054.9966056</v>
      </c>
      <c r="J46" s="192" t="s">
        <v>1</v>
      </c>
      <c r="K46" s="192"/>
    </row>
    <row r="47" spans="1:13" ht="15.75" customHeight="1" x14ac:dyDescent="0.2">
      <c r="A47" s="15" t="s">
        <v>268</v>
      </c>
      <c r="B47" s="3" t="s">
        <v>269</v>
      </c>
      <c r="C47" s="3" t="s">
        <v>265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192" t="s">
        <v>1</v>
      </c>
      <c r="K47" s="192"/>
    </row>
    <row r="48" spans="1:13" ht="26.25" customHeight="1" x14ac:dyDescent="0.2">
      <c r="A48" s="15" t="s">
        <v>270</v>
      </c>
      <c r="B48" s="3" t="s">
        <v>271</v>
      </c>
      <c r="C48" s="3" t="s">
        <v>272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192" t="s">
        <v>1</v>
      </c>
      <c r="K48" s="192"/>
    </row>
    <row r="49" spans="1:11" ht="16.5" customHeight="1" x14ac:dyDescent="0.2">
      <c r="A49" s="18" t="s">
        <v>273</v>
      </c>
      <c r="B49" s="10" t="s">
        <v>274</v>
      </c>
      <c r="C49" s="10" t="s">
        <v>275</v>
      </c>
      <c r="D49" s="57">
        <f>SUM(D50:D52)</f>
        <v>1400</v>
      </c>
      <c r="E49" s="57">
        <f t="shared" ref="E49:I49" si="3">SUM(E50:E52)</f>
        <v>173554</v>
      </c>
      <c r="F49" s="57">
        <f t="shared" si="3"/>
        <v>1400</v>
      </c>
      <c r="G49" s="57">
        <f t="shared" si="3"/>
        <v>173554</v>
      </c>
      <c r="H49" s="57">
        <f t="shared" si="3"/>
        <v>1400</v>
      </c>
      <c r="I49" s="57">
        <f t="shared" si="3"/>
        <v>173554</v>
      </c>
      <c r="J49" s="192" t="s">
        <v>1</v>
      </c>
      <c r="K49" s="192"/>
    </row>
    <row r="50" spans="1:11" ht="27" customHeight="1" x14ac:dyDescent="0.2">
      <c r="A50" s="15" t="s">
        <v>276</v>
      </c>
      <c r="B50" s="3" t="s">
        <v>277</v>
      </c>
      <c r="C50" s="3" t="s">
        <v>278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192" t="s">
        <v>1</v>
      </c>
      <c r="K50" s="192"/>
    </row>
    <row r="51" spans="1:11" ht="40.5" customHeight="1" x14ac:dyDescent="0.2">
      <c r="A51" s="15" t="s">
        <v>279</v>
      </c>
      <c r="B51" s="3" t="s">
        <v>280</v>
      </c>
      <c r="C51" s="3" t="s">
        <v>281</v>
      </c>
      <c r="D51" s="56">
        <f>'3.6.(211+213+850)'!I252</f>
        <v>1400</v>
      </c>
      <c r="E51" s="56">
        <f>'3.6.(211+213+850)(2)'!I213+'3.6.(211+213+850)(2)'!I214</f>
        <v>167700</v>
      </c>
      <c r="F51" s="56">
        <f>'3.6.(211+213+850)'!J252</f>
        <v>1400</v>
      </c>
      <c r="G51" s="56">
        <f>'3.6.(211+213+850)(2)'!J213+'3.6.(211+213+850)(2)'!J214</f>
        <v>167700</v>
      </c>
      <c r="H51" s="56">
        <f>'3.6.(211+213+850)'!K252</f>
        <v>1400</v>
      </c>
      <c r="I51" s="56">
        <f>'3.6.(211+213+850)(2)'!K213+'3.6.(211+213+850)(2)'!K214</f>
        <v>167700</v>
      </c>
      <c r="J51" s="192" t="s">
        <v>1</v>
      </c>
      <c r="K51" s="192"/>
    </row>
    <row r="52" spans="1:11" ht="27" customHeight="1" x14ac:dyDescent="0.2">
      <c r="A52" s="17" t="s">
        <v>282</v>
      </c>
      <c r="B52" s="8" t="s">
        <v>283</v>
      </c>
      <c r="C52" s="8" t="s">
        <v>284</v>
      </c>
      <c r="D52" s="58">
        <v>0</v>
      </c>
      <c r="E52" s="58">
        <f>'3.6.(211+213+850)(2)'!I212</f>
        <v>5854</v>
      </c>
      <c r="F52" s="58">
        <v>0</v>
      </c>
      <c r="G52" s="58">
        <f>'3.6.(211+213+850)(2)'!J212</f>
        <v>5854</v>
      </c>
      <c r="H52" s="58">
        <v>0</v>
      </c>
      <c r="I52" s="58">
        <f>'3.6.(211+213+850)(2)'!K212</f>
        <v>5854</v>
      </c>
      <c r="J52" s="189" t="s">
        <v>1</v>
      </c>
      <c r="K52" s="189"/>
    </row>
    <row r="53" spans="1:11" ht="27.75" customHeight="1" x14ac:dyDescent="0.2">
      <c r="A53" s="15" t="s">
        <v>285</v>
      </c>
      <c r="B53" s="12" t="s">
        <v>286</v>
      </c>
      <c r="C53" s="12" t="s">
        <v>1</v>
      </c>
      <c r="D53" s="56">
        <f>SUM(D54:D59)</f>
        <v>30321.19</v>
      </c>
      <c r="E53" s="56">
        <f t="shared" ref="E53:I53" si="4">SUM(E54:E59)</f>
        <v>40000</v>
      </c>
      <c r="F53" s="56">
        <f t="shared" si="4"/>
        <v>40000</v>
      </c>
      <c r="G53" s="56">
        <f t="shared" si="4"/>
        <v>40000</v>
      </c>
      <c r="H53" s="56">
        <f t="shared" si="4"/>
        <v>40000</v>
      </c>
      <c r="I53" s="56">
        <f t="shared" si="4"/>
        <v>40000</v>
      </c>
      <c r="J53" s="189" t="s">
        <v>1</v>
      </c>
      <c r="K53" s="189"/>
    </row>
    <row r="54" spans="1:11" ht="27" customHeight="1" x14ac:dyDescent="0.2">
      <c r="A54" s="142" t="s">
        <v>665</v>
      </c>
      <c r="B54" s="3" t="s">
        <v>287</v>
      </c>
      <c r="C54" s="3">
        <v>613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189" t="s">
        <v>1</v>
      </c>
      <c r="K54" s="189"/>
    </row>
    <row r="55" spans="1:11" ht="27" customHeight="1" x14ac:dyDescent="0.2">
      <c r="A55" s="142" t="s">
        <v>666</v>
      </c>
      <c r="B55" s="140">
        <v>2420</v>
      </c>
      <c r="C55" s="140">
        <v>623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189" t="s">
        <v>1</v>
      </c>
      <c r="K55" s="189"/>
    </row>
    <row r="56" spans="1:11" ht="27" customHeight="1" x14ac:dyDescent="0.2">
      <c r="A56" s="142" t="s">
        <v>667</v>
      </c>
      <c r="B56" s="140">
        <v>2430</v>
      </c>
      <c r="C56" s="140">
        <v>634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189" t="s">
        <v>1</v>
      </c>
      <c r="K56" s="189"/>
    </row>
    <row r="57" spans="1:11" ht="27" customHeight="1" x14ac:dyDescent="0.2">
      <c r="A57" s="142" t="s">
        <v>668</v>
      </c>
      <c r="B57" s="140">
        <v>2440</v>
      </c>
      <c r="C57" s="140">
        <v>810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189" t="s">
        <v>1</v>
      </c>
      <c r="K57" s="189"/>
    </row>
    <row r="58" spans="1:11" ht="16.5" customHeight="1" x14ac:dyDescent="0.2">
      <c r="A58" s="15" t="s">
        <v>288</v>
      </c>
      <c r="B58" s="3">
        <v>2450</v>
      </c>
      <c r="C58" s="3" t="s">
        <v>289</v>
      </c>
      <c r="D58" s="56">
        <f>'3.6.(211+213+850)'!I262</f>
        <v>30321.19</v>
      </c>
      <c r="E58" s="56">
        <f>'3.6.(211+213+850)(2)'!I224</f>
        <v>40000</v>
      </c>
      <c r="F58" s="56">
        <f>'3.6.(211+213+850)'!J262</f>
        <v>40000</v>
      </c>
      <c r="G58" s="56">
        <f>'3.6.(211+213+850)(2)'!J224</f>
        <v>40000</v>
      </c>
      <c r="H58" s="56">
        <f>'3.6.(211+213+850)'!K262</f>
        <v>40000</v>
      </c>
      <c r="I58" s="56">
        <f>'3.6.(211+213+850)(2)'!K224</f>
        <v>40000</v>
      </c>
      <c r="J58" s="189" t="s">
        <v>1</v>
      </c>
      <c r="K58" s="189"/>
    </row>
    <row r="59" spans="1:11" ht="41.25" customHeight="1" x14ac:dyDescent="0.2">
      <c r="A59" s="15" t="s">
        <v>290</v>
      </c>
      <c r="B59" s="3">
        <v>2460</v>
      </c>
      <c r="C59" s="3" t="s">
        <v>291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189" t="s">
        <v>1</v>
      </c>
      <c r="K59" s="189"/>
    </row>
    <row r="60" spans="1:11" ht="27" customHeight="1" x14ac:dyDescent="0.2">
      <c r="A60" s="17" t="s">
        <v>292</v>
      </c>
      <c r="B60" s="8" t="s">
        <v>293</v>
      </c>
      <c r="C60" s="8" t="s">
        <v>1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189" t="s">
        <v>1</v>
      </c>
      <c r="K60" s="189"/>
    </row>
    <row r="61" spans="1:11" ht="53.25" customHeight="1" x14ac:dyDescent="0.2">
      <c r="A61" s="15" t="s">
        <v>294</v>
      </c>
      <c r="B61" s="3" t="s">
        <v>295</v>
      </c>
      <c r="C61" s="3" t="s">
        <v>296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192" t="s">
        <v>1</v>
      </c>
      <c r="K61" s="192"/>
    </row>
    <row r="62" spans="1:11" ht="15" customHeight="1" x14ac:dyDescent="0.2">
      <c r="A62" s="18" t="s">
        <v>297</v>
      </c>
      <c r="B62" s="10" t="s">
        <v>298</v>
      </c>
      <c r="C62" s="3" t="s">
        <v>1</v>
      </c>
      <c r="D62" s="57">
        <f t="shared" ref="D62:I62" si="5">SUM(D63:D65)</f>
        <v>10656441.66</v>
      </c>
      <c r="E62" s="57">
        <f t="shared" si="5"/>
        <v>7569231.96</v>
      </c>
      <c r="F62" s="57">
        <f t="shared" si="5"/>
        <v>9700765</v>
      </c>
      <c r="G62" s="57">
        <f t="shared" si="5"/>
        <v>6156446</v>
      </c>
      <c r="H62" s="57">
        <f t="shared" si="5"/>
        <v>9700765</v>
      </c>
      <c r="I62" s="57">
        <f t="shared" si="5"/>
        <v>6156446</v>
      </c>
      <c r="J62" s="61">
        <v>0</v>
      </c>
      <c r="K62" s="61">
        <v>0</v>
      </c>
    </row>
    <row r="63" spans="1:11" ht="28.5" customHeight="1" x14ac:dyDescent="0.2">
      <c r="A63" s="15" t="s">
        <v>299</v>
      </c>
      <c r="B63" s="3" t="s">
        <v>300</v>
      </c>
      <c r="C63" s="3" t="s">
        <v>301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61">
        <v>0</v>
      </c>
      <c r="K63" s="61">
        <v>0</v>
      </c>
    </row>
    <row r="64" spans="1:11" ht="29.25" customHeight="1" x14ac:dyDescent="0.2">
      <c r="A64" s="15" t="s">
        <v>302</v>
      </c>
      <c r="B64" s="3" t="s">
        <v>303</v>
      </c>
      <c r="C64" s="3" t="s">
        <v>304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61">
        <v>0</v>
      </c>
      <c r="K64" s="61">
        <v>0</v>
      </c>
    </row>
    <row r="65" spans="1:11" ht="14.25" customHeight="1" x14ac:dyDescent="0.2">
      <c r="A65" s="18" t="s">
        <v>305</v>
      </c>
      <c r="B65" s="10" t="s">
        <v>306</v>
      </c>
      <c r="C65" s="10">
        <v>240</v>
      </c>
      <c r="D65" s="57">
        <f t="shared" ref="D65:I65" si="6">SUM(D67:D82)</f>
        <v>10656441.66</v>
      </c>
      <c r="E65" s="57">
        <f t="shared" si="6"/>
        <v>7569231.96</v>
      </c>
      <c r="F65" s="57">
        <f t="shared" si="6"/>
        <v>9700765</v>
      </c>
      <c r="G65" s="57">
        <f t="shared" si="6"/>
        <v>6156446</v>
      </c>
      <c r="H65" s="57">
        <f t="shared" si="6"/>
        <v>9700765</v>
      </c>
      <c r="I65" s="57">
        <f t="shared" si="6"/>
        <v>6156446</v>
      </c>
      <c r="J65" s="62">
        <v>0</v>
      </c>
      <c r="K65" s="62">
        <v>0</v>
      </c>
    </row>
    <row r="66" spans="1:11" ht="13.5" customHeight="1" x14ac:dyDescent="0.2">
      <c r="A66" s="4" t="s">
        <v>307</v>
      </c>
      <c r="B66" s="3"/>
      <c r="C66" s="3"/>
      <c r="D66" s="56"/>
      <c r="E66" s="56"/>
      <c r="F66" s="56"/>
      <c r="G66" s="56"/>
      <c r="H66" s="56"/>
      <c r="I66" s="56"/>
      <c r="J66" s="61"/>
      <c r="K66" s="61"/>
    </row>
    <row r="67" spans="1:11" ht="15" customHeight="1" x14ac:dyDescent="0.2">
      <c r="A67" s="94" t="s">
        <v>493</v>
      </c>
      <c r="B67" s="93">
        <v>2641</v>
      </c>
      <c r="C67" s="93">
        <v>244</v>
      </c>
      <c r="D67" s="56">
        <f>'3.13(244)'!C13</f>
        <v>203663.3</v>
      </c>
      <c r="E67" s="56">
        <f>'3.13(244)(2)'!C12</f>
        <v>24600</v>
      </c>
      <c r="F67" s="56">
        <f>'3.13(244)'!D13</f>
        <v>193644</v>
      </c>
      <c r="G67" s="56">
        <f>'3.13(244)(2)'!D12</f>
        <v>24600</v>
      </c>
      <c r="H67" s="56">
        <f>'3.13(244)'!E13</f>
        <v>193644</v>
      </c>
      <c r="I67" s="56">
        <f>'3.13(244)(2)'!E12</f>
        <v>24600</v>
      </c>
      <c r="J67" s="61"/>
      <c r="K67" s="61"/>
    </row>
    <row r="68" spans="1:11" ht="15" customHeight="1" x14ac:dyDescent="0.2">
      <c r="A68" s="94" t="s">
        <v>494</v>
      </c>
      <c r="B68" s="93">
        <v>2642</v>
      </c>
      <c r="C68" s="93">
        <v>244</v>
      </c>
      <c r="D68" s="56">
        <f>'3.13(244)'!C15+Непечатать2!C15</f>
        <v>58860</v>
      </c>
      <c r="E68" s="56">
        <f>'3.13(244)(2)'!C14</f>
        <v>187500</v>
      </c>
      <c r="F68" s="56">
        <f>'3.13(244)'!D15+Непечатать2!D15</f>
        <v>58860</v>
      </c>
      <c r="G68" s="56">
        <f>'3.13(244)(2)'!D14</f>
        <v>87500</v>
      </c>
      <c r="H68" s="56">
        <f>'3.13(244)'!E15+Непечатать2!E15</f>
        <v>58860</v>
      </c>
      <c r="I68" s="56">
        <f>'3.13(244)(2)'!E14</f>
        <v>87500</v>
      </c>
      <c r="J68" s="61"/>
      <c r="K68" s="61"/>
    </row>
    <row r="69" spans="1:11" ht="15" customHeight="1" x14ac:dyDescent="0.2">
      <c r="A69" s="94" t="s">
        <v>495</v>
      </c>
      <c r="B69" s="93">
        <v>2643</v>
      </c>
      <c r="C69" s="93">
        <v>244</v>
      </c>
      <c r="D69" s="56">
        <f>'3.13(244)'!C16</f>
        <v>917074.40999999992</v>
      </c>
      <c r="E69" s="56">
        <v>0</v>
      </c>
      <c r="F69" s="56">
        <f>'3.13(244)'!D16</f>
        <v>917074.41999999993</v>
      </c>
      <c r="G69" s="56">
        <v>0</v>
      </c>
      <c r="H69" s="56">
        <f>'3.13(244)'!E16</f>
        <v>917074.41999999993</v>
      </c>
      <c r="I69" s="56">
        <v>0</v>
      </c>
      <c r="J69" s="61"/>
      <c r="K69" s="61"/>
    </row>
    <row r="70" spans="1:11" ht="15" customHeight="1" x14ac:dyDescent="0.2">
      <c r="A70" s="94" t="s">
        <v>496</v>
      </c>
      <c r="B70" s="93">
        <v>2644</v>
      </c>
      <c r="C70" s="93">
        <v>244</v>
      </c>
      <c r="D70" s="56">
        <f>'3.13(244)'!C18</f>
        <v>0</v>
      </c>
      <c r="E70" s="56">
        <f>'3.13(244)(2)'!C16</f>
        <v>0</v>
      </c>
      <c r="F70" s="56">
        <f>'3.13(244)'!D18</f>
        <v>0</v>
      </c>
      <c r="G70" s="56">
        <f>'3.13(244)(2)'!D16</f>
        <v>0</v>
      </c>
      <c r="H70" s="56">
        <f>'3.13(244)'!E18</f>
        <v>0</v>
      </c>
      <c r="I70" s="56">
        <f>'3.13(244)(2)'!E16</f>
        <v>0</v>
      </c>
      <c r="J70" s="61"/>
      <c r="K70" s="61"/>
    </row>
    <row r="71" spans="1:11" ht="15" customHeight="1" x14ac:dyDescent="0.2">
      <c r="A71" s="94" t="s">
        <v>497</v>
      </c>
      <c r="B71" s="93">
        <v>2645</v>
      </c>
      <c r="C71" s="93">
        <v>244</v>
      </c>
      <c r="D71" s="56">
        <f>'3.13(244)'!C19+Непечатать2!C19</f>
        <v>1434283</v>
      </c>
      <c r="E71" s="56">
        <f>'3.13(244)(2)'!C17</f>
        <v>865964</v>
      </c>
      <c r="F71" s="56">
        <f>'3.13(244)'!D19+Непечатать2!D19</f>
        <v>1434283</v>
      </c>
      <c r="G71" s="56">
        <f>'3.13(244)(2)'!D17</f>
        <v>865964</v>
      </c>
      <c r="H71" s="56">
        <f>'3.13(244)'!E19+Непечатать2!E19</f>
        <v>1434283</v>
      </c>
      <c r="I71" s="56">
        <f>'3.13(244)(2)'!E17</f>
        <v>865964</v>
      </c>
      <c r="J71" s="61"/>
      <c r="K71" s="61"/>
    </row>
    <row r="72" spans="1:11" ht="15" customHeight="1" x14ac:dyDescent="0.2">
      <c r="A72" s="94" t="s">
        <v>498</v>
      </c>
      <c r="B72" s="93">
        <v>2646</v>
      </c>
      <c r="C72" s="93">
        <v>244</v>
      </c>
      <c r="D72" s="56">
        <f>'3.13(244)'!C20</f>
        <v>1291.51</v>
      </c>
      <c r="E72" s="56">
        <f>'3.13(244)(2)'!C18</f>
        <v>0</v>
      </c>
      <c r="F72" s="56">
        <f>'3.13(244)'!D20</f>
        <v>0</v>
      </c>
      <c r="G72" s="56">
        <f>'3.13(244)(2)'!D18</f>
        <v>0</v>
      </c>
      <c r="H72" s="56">
        <f>'3.13(244)'!E20</f>
        <v>0</v>
      </c>
      <c r="I72" s="56">
        <f>'3.13(244)(2)'!E18</f>
        <v>0</v>
      </c>
      <c r="J72" s="61"/>
      <c r="K72" s="61"/>
    </row>
    <row r="73" spans="1:11" ht="13.5" customHeight="1" x14ac:dyDescent="0.2">
      <c r="A73" s="94" t="s">
        <v>609</v>
      </c>
      <c r="B73" s="93">
        <v>2647</v>
      </c>
      <c r="C73" s="93">
        <v>244</v>
      </c>
      <c r="D73" s="56">
        <f>'3.13(244)'!C21+'3.13(244)'!C22+Непечатать2!C22</f>
        <v>1393150</v>
      </c>
      <c r="E73" s="56">
        <f>'3.13(244)(2)'!C19+'3.13(244)(2)'!C20</f>
        <v>1554846.78</v>
      </c>
      <c r="F73" s="56">
        <f>'3.13(244)'!D21+'3.13(244)'!D22+Непечатать2!D22</f>
        <v>1393150</v>
      </c>
      <c r="G73" s="56">
        <f>'3.13(244)(2)'!D19+'3.13(244)(2)'!D20</f>
        <v>1430000</v>
      </c>
      <c r="H73" s="56">
        <f>'3.13(244)'!E21+'3.13(244)'!E22+Непечатать2!E22</f>
        <v>1393150</v>
      </c>
      <c r="I73" s="56">
        <f>'3.13(244)(2)'!E19+'3.13(244)(2)'!E20</f>
        <v>1430000</v>
      </c>
      <c r="J73" s="61"/>
      <c r="K73" s="61"/>
    </row>
    <row r="74" spans="1:11" ht="27.75" customHeight="1" x14ac:dyDescent="0.2">
      <c r="A74" s="15" t="s">
        <v>501</v>
      </c>
      <c r="B74" s="173">
        <v>2648</v>
      </c>
      <c r="C74" s="93">
        <v>244</v>
      </c>
      <c r="D74" s="56">
        <f>Непечатать2!C24</f>
        <v>0</v>
      </c>
      <c r="E74" s="56">
        <f>'3.13(244)(2)'!C21</f>
        <v>2264689.15</v>
      </c>
      <c r="F74" s="56">
        <f>Непечатать2!D24</f>
        <v>0</v>
      </c>
      <c r="G74" s="56">
        <f>'3.13(244)(2)'!D21</f>
        <v>1251498</v>
      </c>
      <c r="H74" s="56">
        <f>Непечатать2!E24</f>
        <v>0</v>
      </c>
      <c r="I74" s="56">
        <f>'3.13(244)(2)'!E21</f>
        <v>1251498</v>
      </c>
      <c r="J74" s="61"/>
      <c r="K74" s="61"/>
    </row>
    <row r="75" spans="1:11" ht="40.5" customHeight="1" x14ac:dyDescent="0.2">
      <c r="A75" s="15" t="s">
        <v>592</v>
      </c>
      <c r="B75" s="105">
        <v>26491</v>
      </c>
      <c r="C75" s="93">
        <v>244</v>
      </c>
      <c r="D75" s="56">
        <f>'3.13(244)'!C25</f>
        <v>0</v>
      </c>
      <c r="E75" s="56">
        <f>'3.13(244)(2)'!C23</f>
        <v>0</v>
      </c>
      <c r="F75" s="56">
        <f>'3.13(244)'!D25</f>
        <v>0</v>
      </c>
      <c r="G75" s="56">
        <f>'3.13(244)(2)'!D23</f>
        <v>0</v>
      </c>
      <c r="H75" s="56">
        <f>'3.13(244)'!E25</f>
        <v>0</v>
      </c>
      <c r="I75" s="56">
        <f>'3.13(244)(2)'!E23</f>
        <v>0</v>
      </c>
      <c r="J75" s="61"/>
      <c r="K75" s="61"/>
    </row>
    <row r="76" spans="1:11" ht="15" customHeight="1" x14ac:dyDescent="0.2">
      <c r="A76" s="15" t="s">
        <v>593</v>
      </c>
      <c r="B76" s="140">
        <v>26492</v>
      </c>
      <c r="C76" s="93">
        <v>244</v>
      </c>
      <c r="D76" s="56">
        <f>'3.13(244)'!C26</f>
        <v>0</v>
      </c>
      <c r="E76" s="56">
        <f>'3.13(244)(2)'!C24</f>
        <v>0</v>
      </c>
      <c r="F76" s="56">
        <f>'3.13(244)'!D26</f>
        <v>0</v>
      </c>
      <c r="G76" s="56">
        <f>'3.13(244)(2)'!D24</f>
        <v>0</v>
      </c>
      <c r="H76" s="56">
        <f>'3.13(244)'!E26</f>
        <v>0</v>
      </c>
      <c r="I76" s="56">
        <f>'3.13(244)(2)'!E24</f>
        <v>0</v>
      </c>
      <c r="J76" s="61"/>
      <c r="K76" s="61"/>
    </row>
    <row r="77" spans="1:11" ht="26.25" customHeight="1" x14ac:dyDescent="0.2">
      <c r="A77" s="15" t="s">
        <v>594</v>
      </c>
      <c r="B77" s="140">
        <v>26493</v>
      </c>
      <c r="C77" s="93">
        <v>244</v>
      </c>
      <c r="D77" s="56">
        <f>'3.13(244)'!C27</f>
        <v>202150</v>
      </c>
      <c r="E77" s="56">
        <f>'3.13(244)(2)'!C25</f>
        <v>123450</v>
      </c>
      <c r="F77" s="56">
        <f>'3.13(244)'!D27</f>
        <v>202150</v>
      </c>
      <c r="G77" s="56">
        <f>'3.13(244)(2)'!D25</f>
        <v>123450</v>
      </c>
      <c r="H77" s="56">
        <f>'3.13(244)'!E27</f>
        <v>202150</v>
      </c>
      <c r="I77" s="56">
        <f>'3.13(244)(2)'!E25</f>
        <v>123450</v>
      </c>
      <c r="J77" s="61"/>
      <c r="K77" s="61"/>
    </row>
    <row r="78" spans="1:11" ht="14.25" customHeight="1" x14ac:dyDescent="0.2">
      <c r="A78" s="15" t="s">
        <v>595</v>
      </c>
      <c r="B78" s="140">
        <v>26494</v>
      </c>
      <c r="C78" s="93">
        <v>244</v>
      </c>
      <c r="D78" s="56">
        <f>'3.13(244)'!C28</f>
        <v>0</v>
      </c>
      <c r="E78" s="56">
        <f>'3.13(244)(2)'!C26</f>
        <v>0</v>
      </c>
      <c r="F78" s="56">
        <f>'3.13(244)'!D28</f>
        <v>0</v>
      </c>
      <c r="G78" s="56">
        <f>'3.13(244)(2)'!D26</f>
        <v>0</v>
      </c>
      <c r="H78" s="56">
        <f>'3.13(244)'!E28</f>
        <v>0</v>
      </c>
      <c r="I78" s="56">
        <f>'3.13(244)(2)'!E26</f>
        <v>0</v>
      </c>
      <c r="J78" s="61"/>
      <c r="K78" s="61"/>
    </row>
    <row r="79" spans="1:11" ht="15.75" customHeight="1" x14ac:dyDescent="0.2">
      <c r="A79" s="15" t="s">
        <v>596</v>
      </c>
      <c r="B79" s="140">
        <v>26495</v>
      </c>
      <c r="C79" s="93">
        <v>244</v>
      </c>
      <c r="D79" s="56">
        <f>'3.13(244)'!C29</f>
        <v>190000</v>
      </c>
      <c r="E79" s="56">
        <f>'3.13(244)(2)'!C27</f>
        <v>56200</v>
      </c>
      <c r="F79" s="56">
        <f>'3.13(244)'!D29</f>
        <v>190000</v>
      </c>
      <c r="G79" s="56">
        <f>'3.13(244)(2)'!D27</f>
        <v>56200</v>
      </c>
      <c r="H79" s="56">
        <f>'3.13(244)'!E29</f>
        <v>190000</v>
      </c>
      <c r="I79" s="56">
        <f>'3.13(244)(2)'!E27</f>
        <v>56200</v>
      </c>
      <c r="J79" s="61"/>
      <c r="K79" s="61"/>
    </row>
    <row r="80" spans="1:11" ht="27.75" customHeight="1" x14ac:dyDescent="0.2">
      <c r="A80" s="15" t="s">
        <v>597</v>
      </c>
      <c r="B80" s="140">
        <v>26496</v>
      </c>
      <c r="C80" s="93">
        <v>244</v>
      </c>
      <c r="D80" s="56">
        <f>'3.13(244)'!C30+Непечатать2!C31</f>
        <v>3959696</v>
      </c>
      <c r="E80" s="56">
        <f>'3.13(244)(2)'!C28</f>
        <v>915851</v>
      </c>
      <c r="F80" s="56">
        <f>'3.13(244)'!D30+Непечатать2!D31</f>
        <v>3959696</v>
      </c>
      <c r="G80" s="56">
        <f>'3.13(244)(2)'!D28</f>
        <v>915851</v>
      </c>
      <c r="H80" s="56">
        <f>'3.13(244)'!E30+Непечатать2!E31</f>
        <v>3959696</v>
      </c>
      <c r="I80" s="56">
        <f>'3.13(244)(2)'!E28</f>
        <v>915851</v>
      </c>
      <c r="J80" s="61"/>
      <c r="K80" s="61"/>
    </row>
    <row r="81" spans="1:11" ht="26.25" customHeight="1" x14ac:dyDescent="0.2">
      <c r="A81" s="15" t="s">
        <v>598</v>
      </c>
      <c r="B81" s="140">
        <v>26497</v>
      </c>
      <c r="C81" s="93">
        <v>244</v>
      </c>
      <c r="D81" s="56">
        <f>'3.13(244)'!C31</f>
        <v>13000</v>
      </c>
      <c r="E81" s="56">
        <f>'3.13(244)(2)'!C29</f>
        <v>50000</v>
      </c>
      <c r="F81" s="56">
        <f>'3.13(244)'!D31</f>
        <v>13000</v>
      </c>
      <c r="G81" s="56">
        <f>'3.13(244)(2)'!D29</f>
        <v>50000</v>
      </c>
      <c r="H81" s="56">
        <f>'3.13(244)'!E31</f>
        <v>13000</v>
      </c>
      <c r="I81" s="56">
        <f>'3.13(244)(2)'!E29</f>
        <v>50000</v>
      </c>
      <c r="J81" s="61"/>
      <c r="K81" s="61"/>
    </row>
    <row r="82" spans="1:11" ht="17.25" customHeight="1" x14ac:dyDescent="0.2">
      <c r="A82" s="15" t="s">
        <v>669</v>
      </c>
      <c r="B82" s="105">
        <v>2650</v>
      </c>
      <c r="C82" s="105">
        <v>247</v>
      </c>
      <c r="D82" s="56">
        <f>'3.13(244)'!C17+Непечатать2!C17</f>
        <v>2283273.44</v>
      </c>
      <c r="E82" s="56">
        <f>'3.13(244)(2)'!C15</f>
        <v>1526131.03</v>
      </c>
      <c r="F82" s="56">
        <f>'3.13(244)'!D17+Непечатать2!D17</f>
        <v>1338907.58</v>
      </c>
      <c r="G82" s="56">
        <f>'3.13(244)(2)'!D15</f>
        <v>1351383</v>
      </c>
      <c r="H82" s="56">
        <f>'3.13(244)'!E17+Непечатать2!E17</f>
        <v>1338907.58</v>
      </c>
      <c r="I82" s="56">
        <f>'3.13(244)(2)'!E15</f>
        <v>1351383</v>
      </c>
      <c r="J82" s="61"/>
      <c r="K82" s="61"/>
    </row>
    <row r="83" spans="1:11" ht="26.25" customHeight="1" x14ac:dyDescent="0.2">
      <c r="A83" s="15" t="s">
        <v>308</v>
      </c>
      <c r="B83" s="105">
        <v>2660</v>
      </c>
      <c r="C83" s="3" t="s">
        <v>309</v>
      </c>
      <c r="D83" s="56">
        <v>0</v>
      </c>
      <c r="E83" s="56">
        <v>0</v>
      </c>
      <c r="F83" s="56">
        <v>0</v>
      </c>
      <c r="G83" s="56">
        <v>0</v>
      </c>
      <c r="H83" s="56">
        <v>0</v>
      </c>
      <c r="I83" s="56">
        <v>0</v>
      </c>
      <c r="J83" s="61">
        <v>0</v>
      </c>
      <c r="K83" s="61">
        <v>0</v>
      </c>
    </row>
    <row r="84" spans="1:11" ht="29.25" customHeight="1" x14ac:dyDescent="0.2">
      <c r="A84" s="15" t="s">
        <v>310</v>
      </c>
      <c r="B84" s="105">
        <v>2661</v>
      </c>
      <c r="C84" s="3" t="s">
        <v>311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61">
        <v>0</v>
      </c>
      <c r="K84" s="61">
        <v>0</v>
      </c>
    </row>
    <row r="85" spans="1:11" ht="38.25" x14ac:dyDescent="0.2">
      <c r="A85" s="17" t="s">
        <v>312</v>
      </c>
      <c r="B85" s="105">
        <v>2662</v>
      </c>
      <c r="C85" s="8" t="s">
        <v>313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63">
        <v>0</v>
      </c>
      <c r="K85" s="63">
        <v>0</v>
      </c>
    </row>
    <row r="86" spans="1:11" ht="14.25" customHeight="1" x14ac:dyDescent="0.2">
      <c r="A86" s="18" t="s">
        <v>314</v>
      </c>
      <c r="B86" s="10" t="s">
        <v>315</v>
      </c>
      <c r="C86" s="10" t="s">
        <v>316</v>
      </c>
      <c r="D86" s="187">
        <v>0</v>
      </c>
      <c r="E86" s="188"/>
      <c r="F86" s="187">
        <v>0</v>
      </c>
      <c r="G86" s="188"/>
      <c r="H86" s="187">
        <v>0</v>
      </c>
      <c r="I86" s="188"/>
      <c r="J86" s="190" t="s">
        <v>1</v>
      </c>
      <c r="K86" s="191"/>
    </row>
    <row r="87" spans="1:11" ht="15" customHeight="1" x14ac:dyDescent="0.2">
      <c r="A87" s="15" t="s">
        <v>317</v>
      </c>
      <c r="B87" s="3" t="s">
        <v>318</v>
      </c>
      <c r="C87" s="3"/>
      <c r="D87" s="187">
        <v>0</v>
      </c>
      <c r="E87" s="188"/>
      <c r="F87" s="187">
        <v>0</v>
      </c>
      <c r="G87" s="188"/>
      <c r="H87" s="187">
        <v>0</v>
      </c>
      <c r="I87" s="188"/>
      <c r="J87" s="190" t="s">
        <v>1</v>
      </c>
      <c r="K87" s="191"/>
    </row>
    <row r="88" spans="1:11" ht="15" customHeight="1" x14ac:dyDescent="0.2">
      <c r="A88" s="15" t="s">
        <v>319</v>
      </c>
      <c r="B88" s="3" t="s">
        <v>320</v>
      </c>
      <c r="C88" s="3"/>
      <c r="D88" s="187">
        <v>0</v>
      </c>
      <c r="E88" s="188"/>
      <c r="F88" s="187">
        <v>0</v>
      </c>
      <c r="G88" s="188"/>
      <c r="H88" s="187">
        <v>0</v>
      </c>
      <c r="I88" s="188"/>
      <c r="J88" s="190" t="s">
        <v>1</v>
      </c>
      <c r="K88" s="191"/>
    </row>
    <row r="89" spans="1:11" ht="15" customHeight="1" x14ac:dyDescent="0.2">
      <c r="A89" s="15" t="s">
        <v>321</v>
      </c>
      <c r="B89" s="3" t="s">
        <v>322</v>
      </c>
      <c r="C89" s="3"/>
      <c r="D89" s="187">
        <v>0</v>
      </c>
      <c r="E89" s="188"/>
      <c r="F89" s="187">
        <v>0</v>
      </c>
      <c r="G89" s="188"/>
      <c r="H89" s="187">
        <v>0</v>
      </c>
      <c r="I89" s="188"/>
      <c r="J89" s="190" t="s">
        <v>1</v>
      </c>
      <c r="K89" s="191"/>
    </row>
    <row r="90" spans="1:11" ht="16.5" customHeight="1" x14ac:dyDescent="0.2">
      <c r="A90" s="18" t="s">
        <v>323</v>
      </c>
      <c r="B90" s="10" t="s">
        <v>324</v>
      </c>
      <c r="C90" s="3" t="s">
        <v>1</v>
      </c>
      <c r="D90" s="187">
        <v>0</v>
      </c>
      <c r="E90" s="188"/>
      <c r="F90" s="187">
        <v>0</v>
      </c>
      <c r="G90" s="188"/>
      <c r="H90" s="187">
        <v>0</v>
      </c>
      <c r="I90" s="188"/>
      <c r="J90" s="190" t="s">
        <v>1</v>
      </c>
      <c r="K90" s="191"/>
    </row>
    <row r="91" spans="1:11" ht="14.25" customHeight="1" x14ac:dyDescent="0.2">
      <c r="A91" s="15" t="s">
        <v>325</v>
      </c>
      <c r="B91" s="3" t="s">
        <v>326</v>
      </c>
      <c r="C91" s="3" t="s">
        <v>327</v>
      </c>
      <c r="D91" s="187">
        <v>0</v>
      </c>
      <c r="E91" s="188"/>
      <c r="F91" s="187">
        <v>0</v>
      </c>
      <c r="G91" s="188"/>
      <c r="H91" s="187">
        <v>0</v>
      </c>
      <c r="I91" s="188"/>
      <c r="J91" s="190" t="s">
        <v>1</v>
      </c>
      <c r="K91" s="191"/>
    </row>
  </sheetData>
  <mergeCells count="64">
    <mergeCell ref="J55:K55"/>
    <mergeCell ref="J56:K56"/>
    <mergeCell ref="J57:K57"/>
    <mergeCell ref="J58:K58"/>
    <mergeCell ref="J59:K59"/>
    <mergeCell ref="A2:K2"/>
    <mergeCell ref="A4:K4"/>
    <mergeCell ref="A5:K5"/>
    <mergeCell ref="A7:K7"/>
    <mergeCell ref="J37:K37"/>
    <mergeCell ref="A9:A12"/>
    <mergeCell ref="B9:B12"/>
    <mergeCell ref="C9:C12"/>
    <mergeCell ref="D9:K9"/>
    <mergeCell ref="D10:E10"/>
    <mergeCell ref="F10:G10"/>
    <mergeCell ref="H10:I10"/>
    <mergeCell ref="J10:K11"/>
    <mergeCell ref="D11:E11"/>
    <mergeCell ref="J38:K38"/>
    <mergeCell ref="J39:K39"/>
    <mergeCell ref="J40:K40"/>
    <mergeCell ref="F11:G11"/>
    <mergeCell ref="H11:I11"/>
    <mergeCell ref="J53:K53"/>
    <mergeCell ref="J54:K54"/>
    <mergeCell ref="J41:K41"/>
    <mergeCell ref="J42:K42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3:K43"/>
    <mergeCell ref="J60:K60"/>
    <mergeCell ref="F91:G91"/>
    <mergeCell ref="H87:I87"/>
    <mergeCell ref="H88:I88"/>
    <mergeCell ref="J86:K86"/>
    <mergeCell ref="J87:K87"/>
    <mergeCell ref="J88:K88"/>
    <mergeCell ref="J89:K89"/>
    <mergeCell ref="J90:K90"/>
    <mergeCell ref="H89:I89"/>
    <mergeCell ref="H90:I90"/>
    <mergeCell ref="H91:I91"/>
    <mergeCell ref="J91:K91"/>
    <mergeCell ref="J61:K61"/>
    <mergeCell ref="D86:E86"/>
    <mergeCell ref="F86:G86"/>
    <mergeCell ref="H86:I86"/>
    <mergeCell ref="D87:E87"/>
    <mergeCell ref="D88:E88"/>
    <mergeCell ref="D89:E89"/>
    <mergeCell ref="D90:E90"/>
    <mergeCell ref="D91:E91"/>
    <mergeCell ref="F87:G87"/>
    <mergeCell ref="F88:G88"/>
    <mergeCell ref="F89:G89"/>
    <mergeCell ref="F90:G90"/>
  </mergeCells>
  <pageMargins left="0.39370078740157483" right="0.19685039370078741" top="0.39370078740157483" bottom="0.19685039370078741" header="0.31496062992125984" footer="0.31496062992125984"/>
  <pageSetup paperSize="9" scale="89" orientation="landscape" r:id="rId1"/>
  <rowBreaks count="2" manualBreakCount="2">
    <brk id="23" max="16383" man="1"/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212"/>
  <sheetViews>
    <sheetView view="pageBreakPreview" topLeftCell="A2" zoomScaleNormal="100" zoomScaleSheetLayoutView="100" workbookViewId="0">
      <selection activeCell="J21" sqref="I21:J21"/>
    </sheetView>
  </sheetViews>
  <sheetFormatPr defaultRowHeight="12.75" x14ac:dyDescent="0.2"/>
  <cols>
    <col min="1" max="1" width="36.42578125" customWidth="1"/>
    <col min="2" max="2" width="7.5703125" customWidth="1"/>
    <col min="3" max="3" width="13.42578125" customWidth="1"/>
    <col min="4" max="4" width="12.7109375" customWidth="1"/>
    <col min="5" max="5" width="12" customWidth="1"/>
    <col min="6" max="6" width="11.140625" customWidth="1"/>
    <col min="7" max="7" width="10.42578125" customWidth="1"/>
    <col min="8" max="8" width="10.5703125" customWidth="1"/>
    <col min="9" max="9" width="12" customWidth="1"/>
    <col min="10" max="11" width="11.28515625" customWidth="1"/>
    <col min="12" max="12" width="13.85546875" customWidth="1"/>
    <col min="13" max="13" width="11.42578125" customWidth="1"/>
    <col min="14" max="14" width="12.7109375" customWidth="1"/>
  </cols>
  <sheetData>
    <row r="2" spans="1:14" ht="15.75" customHeight="1" x14ac:dyDescent="0.2">
      <c r="A2" s="214" t="s">
        <v>702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14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14" t="s">
        <v>492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1:14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.75" customHeight="1" x14ac:dyDescent="0.2">
      <c r="A6" s="215" t="s">
        <v>10</v>
      </c>
      <c r="B6" s="194" t="s">
        <v>11</v>
      </c>
      <c r="C6" s="233" t="s">
        <v>83</v>
      </c>
      <c r="D6" s="234"/>
      <c r="E6" s="235"/>
      <c r="F6" s="23"/>
      <c r="G6" s="23"/>
      <c r="H6" s="23"/>
      <c r="I6" s="23"/>
      <c r="J6" s="23"/>
      <c r="K6" s="23"/>
      <c r="L6" s="23"/>
      <c r="M6" s="23"/>
      <c r="N6" s="23"/>
    </row>
    <row r="7" spans="1:14" ht="15.75" customHeight="1" x14ac:dyDescent="0.2">
      <c r="A7" s="215"/>
      <c r="B7" s="194"/>
      <c r="C7" s="148" t="s">
        <v>8</v>
      </c>
      <c r="D7" s="148" t="s">
        <v>9</v>
      </c>
      <c r="E7" s="148" t="s">
        <v>616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ht="40.5" customHeight="1" x14ac:dyDescent="0.2">
      <c r="A8" s="215"/>
      <c r="B8" s="194"/>
      <c r="C8" s="147" t="s">
        <v>84</v>
      </c>
      <c r="D8" s="147" t="s">
        <v>85</v>
      </c>
      <c r="E8" s="147" t="s">
        <v>86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x14ac:dyDescent="0.2">
      <c r="A9" s="148" t="s">
        <v>19</v>
      </c>
      <c r="B9" s="148" t="s">
        <v>20</v>
      </c>
      <c r="C9" s="148" t="s">
        <v>21</v>
      </c>
      <c r="D9" s="148" t="s">
        <v>22</v>
      </c>
      <c r="E9" s="148" t="s">
        <v>23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76.5" x14ac:dyDescent="0.2">
      <c r="A10" s="15" t="s">
        <v>217</v>
      </c>
      <c r="B10" s="148" t="s">
        <v>88</v>
      </c>
      <c r="C10" s="145"/>
      <c r="D10" s="145">
        <v>0</v>
      </c>
      <c r="E10" s="145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43.5" customHeight="1" x14ac:dyDescent="0.2">
      <c r="A11" s="15" t="s">
        <v>218</v>
      </c>
      <c r="B11" s="148" t="s">
        <v>90</v>
      </c>
      <c r="C11" s="145">
        <v>0</v>
      </c>
      <c r="D11" s="145">
        <v>0</v>
      </c>
      <c r="E11" s="145">
        <v>0</v>
      </c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25.5" x14ac:dyDescent="0.2">
      <c r="A12" s="15" t="s">
        <v>219</v>
      </c>
      <c r="B12" s="148" t="s">
        <v>92</v>
      </c>
      <c r="C12" s="176">
        <v>0</v>
      </c>
      <c r="D12" s="176">
        <v>0</v>
      </c>
      <c r="E12" s="176">
        <v>0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x14ac:dyDescent="0.2">
      <c r="A13" s="152" t="s">
        <v>59</v>
      </c>
      <c r="B13" s="236" t="s">
        <v>220</v>
      </c>
      <c r="C13" s="176">
        <v>0</v>
      </c>
      <c r="D13" s="176">
        <v>0</v>
      </c>
      <c r="E13" s="176">
        <v>0</v>
      </c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" customHeight="1" x14ac:dyDescent="0.2">
      <c r="A14" s="152" t="s">
        <v>493</v>
      </c>
      <c r="B14" s="237"/>
      <c r="C14" s="176">
        <v>0</v>
      </c>
      <c r="D14" s="176">
        <v>0</v>
      </c>
      <c r="E14" s="176">
        <v>0</v>
      </c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5.75" customHeight="1" x14ac:dyDescent="0.2">
      <c r="A15" s="152" t="s">
        <v>494</v>
      </c>
      <c r="B15" s="148" t="s">
        <v>221</v>
      </c>
      <c r="C15" s="176">
        <v>0</v>
      </c>
      <c r="D15" s="176">
        <v>0</v>
      </c>
      <c r="E15" s="176">
        <v>0</v>
      </c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7.25" customHeight="1" x14ac:dyDescent="0.2">
      <c r="A16" s="152" t="s">
        <v>632</v>
      </c>
      <c r="B16" s="148" t="s">
        <v>222</v>
      </c>
      <c r="C16" s="176">
        <v>0</v>
      </c>
      <c r="D16" s="176">
        <v>0</v>
      </c>
      <c r="E16" s="176">
        <v>0</v>
      </c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7.25" customHeight="1" x14ac:dyDescent="0.2">
      <c r="A17" s="152" t="s">
        <v>625</v>
      </c>
      <c r="B17" s="148" t="s">
        <v>223</v>
      </c>
      <c r="C17" s="176">
        <v>0</v>
      </c>
      <c r="D17" s="176">
        <v>0</v>
      </c>
      <c r="E17" s="176">
        <v>0</v>
      </c>
      <c r="F17" s="114"/>
      <c r="G17" s="114"/>
      <c r="H17" s="114"/>
      <c r="I17" s="23"/>
      <c r="J17" s="23"/>
      <c r="K17" s="23"/>
      <c r="L17" s="23"/>
      <c r="M17" s="23"/>
      <c r="N17" s="23"/>
    </row>
    <row r="18" spans="1:14" ht="15.75" customHeight="1" x14ac:dyDescent="0.2">
      <c r="A18" s="152" t="s">
        <v>496</v>
      </c>
      <c r="B18" s="148" t="s">
        <v>224</v>
      </c>
      <c r="C18" s="176">
        <v>0</v>
      </c>
      <c r="D18" s="176">
        <v>0</v>
      </c>
      <c r="E18" s="176">
        <v>0</v>
      </c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2">
      <c r="A19" s="152" t="s">
        <v>497</v>
      </c>
      <c r="B19" s="148" t="s">
        <v>225</v>
      </c>
      <c r="C19" s="176">
        <v>0</v>
      </c>
      <c r="D19" s="176">
        <v>0</v>
      </c>
      <c r="E19" s="176">
        <v>0</v>
      </c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5.75" customHeight="1" x14ac:dyDescent="0.2">
      <c r="A20" s="152" t="s">
        <v>498</v>
      </c>
      <c r="B20" s="148" t="s">
        <v>226</v>
      </c>
      <c r="C20" s="176">
        <v>0</v>
      </c>
      <c r="D20" s="176">
        <v>0</v>
      </c>
      <c r="E20" s="176">
        <v>0</v>
      </c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28.5" customHeight="1" x14ac:dyDescent="0.2">
      <c r="A21" s="15" t="s">
        <v>499</v>
      </c>
      <c r="B21" s="148" t="s">
        <v>227</v>
      </c>
      <c r="C21" s="176">
        <v>0</v>
      </c>
      <c r="D21" s="176">
        <v>0</v>
      </c>
      <c r="E21" s="176">
        <v>0</v>
      </c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78" customHeight="1" x14ac:dyDescent="0.2">
      <c r="A22" s="15" t="s">
        <v>500</v>
      </c>
      <c r="B22" s="148" t="s">
        <v>228</v>
      </c>
      <c r="C22" s="176">
        <v>0</v>
      </c>
      <c r="D22" s="176">
        <v>0</v>
      </c>
      <c r="E22" s="176">
        <v>0</v>
      </c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54" customHeight="1" x14ac:dyDescent="0.2">
      <c r="A23" s="15" t="s">
        <v>640</v>
      </c>
      <c r="B23" s="148" t="s">
        <v>93</v>
      </c>
      <c r="C23" s="176">
        <v>0</v>
      </c>
      <c r="D23" s="176">
        <v>0</v>
      </c>
      <c r="E23" s="176">
        <v>0</v>
      </c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7.75" customHeight="1" x14ac:dyDescent="0.2">
      <c r="A24" s="15" t="s">
        <v>501</v>
      </c>
      <c r="B24" s="148" t="s">
        <v>641</v>
      </c>
      <c r="C24" s="176">
        <v>0</v>
      </c>
      <c r="D24" s="176">
        <v>0</v>
      </c>
      <c r="E24" s="176">
        <v>0</v>
      </c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7.25" customHeight="1" x14ac:dyDescent="0.2">
      <c r="A25" s="15" t="s">
        <v>502</v>
      </c>
      <c r="B25" s="148" t="s">
        <v>642</v>
      </c>
      <c r="C25" s="176">
        <v>0</v>
      </c>
      <c r="D25" s="176">
        <v>0</v>
      </c>
      <c r="E25" s="176">
        <v>0</v>
      </c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41.25" customHeight="1" x14ac:dyDescent="0.2">
      <c r="A26" s="15" t="s">
        <v>592</v>
      </c>
      <c r="B26" s="70" t="s">
        <v>643</v>
      </c>
      <c r="C26" s="176">
        <v>0</v>
      </c>
      <c r="D26" s="176">
        <v>0</v>
      </c>
      <c r="E26" s="176">
        <v>0</v>
      </c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7.25" customHeight="1" x14ac:dyDescent="0.2">
      <c r="A27" s="15" t="s">
        <v>593</v>
      </c>
      <c r="B27" s="70" t="s">
        <v>644</v>
      </c>
      <c r="C27" s="176">
        <v>0</v>
      </c>
      <c r="D27" s="176">
        <v>0</v>
      </c>
      <c r="E27" s="176">
        <v>0</v>
      </c>
      <c r="F27" s="23"/>
      <c r="G27" s="23"/>
      <c r="H27" s="23"/>
      <c r="I27" s="23"/>
      <c r="J27" s="23"/>
      <c r="K27" s="23"/>
      <c r="L27" s="23"/>
      <c r="M27" s="23"/>
      <c r="N27" s="23"/>
    </row>
    <row r="28" spans="1:14" ht="28.5" customHeight="1" x14ac:dyDescent="0.2">
      <c r="A28" s="15" t="s">
        <v>594</v>
      </c>
      <c r="B28" s="70" t="s">
        <v>645</v>
      </c>
      <c r="C28" s="176">
        <v>0</v>
      </c>
      <c r="D28" s="176">
        <v>0</v>
      </c>
      <c r="E28" s="176">
        <v>0</v>
      </c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27.75" customHeight="1" x14ac:dyDescent="0.2">
      <c r="A29" s="15" t="s">
        <v>595</v>
      </c>
      <c r="B29" s="70" t="s">
        <v>646</v>
      </c>
      <c r="C29" s="176">
        <v>0</v>
      </c>
      <c r="D29" s="176">
        <v>0</v>
      </c>
      <c r="E29" s="176">
        <v>0</v>
      </c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7.25" customHeight="1" x14ac:dyDescent="0.2">
      <c r="A30" s="15" t="s">
        <v>596</v>
      </c>
      <c r="B30" s="70" t="s">
        <v>647</v>
      </c>
      <c r="C30" s="176">
        <v>0</v>
      </c>
      <c r="D30" s="176">
        <v>0</v>
      </c>
      <c r="E30" s="176">
        <v>0</v>
      </c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28.5" customHeight="1" x14ac:dyDescent="0.2">
      <c r="A31" s="15" t="s">
        <v>597</v>
      </c>
      <c r="B31" s="70" t="s">
        <v>648</v>
      </c>
      <c r="C31" s="176">
        <v>0</v>
      </c>
      <c r="D31" s="176">
        <v>0</v>
      </c>
      <c r="E31" s="176">
        <v>0</v>
      </c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30" customHeight="1" x14ac:dyDescent="0.2">
      <c r="A32" s="15" t="s">
        <v>598</v>
      </c>
      <c r="B32" s="70" t="s">
        <v>649</v>
      </c>
      <c r="C32" s="176">
        <v>0</v>
      </c>
      <c r="D32" s="176">
        <v>0</v>
      </c>
      <c r="E32" s="176">
        <v>0</v>
      </c>
      <c r="F32" s="23"/>
      <c r="G32" s="23"/>
      <c r="H32" s="23"/>
      <c r="I32" s="23"/>
      <c r="J32" s="23"/>
      <c r="K32" s="23"/>
      <c r="L32" s="23"/>
      <c r="M32" s="23"/>
      <c r="N32" s="23"/>
    </row>
    <row r="33" spans="1:14" ht="66.75" customHeight="1" x14ac:dyDescent="0.2">
      <c r="A33" s="15" t="s">
        <v>229</v>
      </c>
      <c r="B33" s="148" t="s">
        <v>110</v>
      </c>
      <c r="C33" s="145">
        <v>0</v>
      </c>
      <c r="D33" s="145">
        <v>0</v>
      </c>
      <c r="E33" s="145">
        <v>0</v>
      </c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41.25" customHeight="1" x14ac:dyDescent="0.2">
      <c r="A34" s="15" t="s">
        <v>230</v>
      </c>
      <c r="B34" s="148" t="s">
        <v>112</v>
      </c>
      <c r="C34" s="145">
        <v>0</v>
      </c>
      <c r="D34" s="145">
        <v>0</v>
      </c>
      <c r="E34" s="145">
        <v>0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38.25" x14ac:dyDescent="0.2">
      <c r="A35" s="15" t="s">
        <v>231</v>
      </c>
      <c r="B35" s="148" t="s">
        <v>114</v>
      </c>
      <c r="C35" s="149">
        <f>C10+C11+C12+C33+C34</f>
        <v>0</v>
      </c>
      <c r="D35" s="149">
        <f t="shared" ref="D35:E35" si="0">D10+D11+D12+D33+D34</f>
        <v>0</v>
      </c>
      <c r="E35" s="149">
        <f t="shared" si="0"/>
        <v>0</v>
      </c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 x14ac:dyDescent="0.2">
      <c r="A37" s="39" t="s">
        <v>599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idden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17.25" hidden="1" customHeight="1" x14ac:dyDescent="0.2">
      <c r="A39" s="227" t="s">
        <v>201</v>
      </c>
      <c r="B39" s="194" t="s">
        <v>11</v>
      </c>
      <c r="C39" s="208" t="s">
        <v>232</v>
      </c>
      <c r="D39" s="208"/>
      <c r="E39" s="208"/>
      <c r="F39" s="208" t="s">
        <v>233</v>
      </c>
      <c r="G39" s="208"/>
      <c r="H39" s="208"/>
      <c r="I39" s="208" t="s">
        <v>234</v>
      </c>
      <c r="J39" s="208"/>
      <c r="K39" s="208"/>
      <c r="L39" s="208" t="s">
        <v>83</v>
      </c>
      <c r="M39" s="208"/>
      <c r="N39" s="208"/>
    </row>
    <row r="40" spans="1:14" ht="15.75" hidden="1" customHeight="1" x14ac:dyDescent="0.2">
      <c r="A40" s="228"/>
      <c r="B40" s="194"/>
      <c r="C40" s="148" t="s">
        <v>8</v>
      </c>
      <c r="D40" s="148" t="s">
        <v>9</v>
      </c>
      <c r="E40" s="148" t="s">
        <v>616</v>
      </c>
      <c r="F40" s="148" t="s">
        <v>8</v>
      </c>
      <c r="G40" s="148" t="s">
        <v>9</v>
      </c>
      <c r="H40" s="148" t="s">
        <v>616</v>
      </c>
      <c r="I40" s="148" t="s">
        <v>8</v>
      </c>
      <c r="J40" s="148" t="s">
        <v>9</v>
      </c>
      <c r="K40" s="148" t="s">
        <v>616</v>
      </c>
      <c r="L40" s="148" t="s">
        <v>8</v>
      </c>
      <c r="M40" s="148" t="s">
        <v>9</v>
      </c>
      <c r="N40" s="148" t="s">
        <v>616</v>
      </c>
    </row>
    <row r="41" spans="1:14" ht="54.75" hidden="1" customHeight="1" x14ac:dyDescent="0.2">
      <c r="A41" s="229"/>
      <c r="B41" s="194"/>
      <c r="C41" s="147" t="s">
        <v>84</v>
      </c>
      <c r="D41" s="147" t="s">
        <v>85</v>
      </c>
      <c r="E41" s="147" t="s">
        <v>86</v>
      </c>
      <c r="F41" s="147" t="s">
        <v>84</v>
      </c>
      <c r="G41" s="147" t="s">
        <v>85</v>
      </c>
      <c r="H41" s="147" t="s">
        <v>86</v>
      </c>
      <c r="I41" s="147" t="s">
        <v>84</v>
      </c>
      <c r="J41" s="147" t="s">
        <v>85</v>
      </c>
      <c r="K41" s="147" t="s">
        <v>86</v>
      </c>
      <c r="L41" s="147" t="s">
        <v>84</v>
      </c>
      <c r="M41" s="147" t="s">
        <v>85</v>
      </c>
      <c r="N41" s="147" t="s">
        <v>86</v>
      </c>
    </row>
    <row r="42" spans="1:14" hidden="1" x14ac:dyDescent="0.2">
      <c r="A42" s="148" t="s">
        <v>19</v>
      </c>
      <c r="B42" s="148" t="s">
        <v>20</v>
      </c>
      <c r="C42" s="148" t="s">
        <v>21</v>
      </c>
      <c r="D42" s="148" t="s">
        <v>22</v>
      </c>
      <c r="E42" s="148" t="s">
        <v>23</v>
      </c>
      <c r="F42" s="148" t="s">
        <v>24</v>
      </c>
      <c r="G42" s="148" t="s">
        <v>25</v>
      </c>
      <c r="H42" s="148" t="s">
        <v>26</v>
      </c>
      <c r="I42" s="148" t="s">
        <v>27</v>
      </c>
      <c r="J42" s="148" t="s">
        <v>28</v>
      </c>
      <c r="K42" s="148" t="s">
        <v>29</v>
      </c>
      <c r="L42" s="148" t="s">
        <v>174</v>
      </c>
      <c r="M42" s="148" t="s">
        <v>205</v>
      </c>
      <c r="N42" s="148" t="s">
        <v>206</v>
      </c>
    </row>
    <row r="43" spans="1:14" s="75" customFormat="1" ht="15" hidden="1" customHeight="1" x14ac:dyDescent="0.2">
      <c r="A43" s="76"/>
      <c r="B43" s="74"/>
      <c r="C43" s="77"/>
      <c r="D43" s="77"/>
      <c r="E43" s="77"/>
      <c r="F43" s="77"/>
      <c r="G43" s="77"/>
      <c r="H43" s="77"/>
      <c r="I43" s="79"/>
      <c r="J43" s="79"/>
      <c r="K43" s="79"/>
      <c r="L43" s="79"/>
      <c r="M43" s="79"/>
      <c r="N43" s="79"/>
    </row>
    <row r="44" spans="1:14" s="75" customFormat="1" ht="15.75" hidden="1" customHeight="1" x14ac:dyDescent="0.2">
      <c r="A44" s="76"/>
      <c r="B44" s="148"/>
      <c r="C44" s="77"/>
      <c r="D44" s="77"/>
      <c r="E44" s="77"/>
      <c r="F44" s="77"/>
      <c r="G44" s="77"/>
      <c r="H44" s="77"/>
      <c r="I44" s="79"/>
      <c r="J44" s="79"/>
      <c r="K44" s="79"/>
      <c r="L44" s="79"/>
      <c r="M44" s="79"/>
      <c r="N44" s="79"/>
    </row>
    <row r="45" spans="1:14" s="75" customFormat="1" ht="14.25" hidden="1" customHeight="1" x14ac:dyDescent="0.2">
      <c r="A45" s="76"/>
      <c r="B45" s="74"/>
      <c r="C45" s="77"/>
      <c r="D45" s="77"/>
      <c r="E45" s="77"/>
      <c r="F45" s="77"/>
      <c r="G45" s="77"/>
      <c r="H45" s="77"/>
      <c r="I45" s="79"/>
      <c r="J45" s="79"/>
      <c r="K45" s="79"/>
      <c r="L45" s="79"/>
      <c r="M45" s="79"/>
      <c r="N45" s="79"/>
    </row>
    <row r="46" spans="1:14" ht="26.25" hidden="1" customHeight="1" x14ac:dyDescent="0.2">
      <c r="A46" s="15"/>
      <c r="B46" s="148"/>
      <c r="C46" s="78"/>
      <c r="D46" s="77"/>
      <c r="E46" s="77"/>
      <c r="F46" s="78"/>
      <c r="G46" s="77"/>
      <c r="H46" s="77"/>
      <c r="I46" s="145"/>
      <c r="J46" s="79"/>
      <c r="K46" s="79"/>
      <c r="L46" s="79"/>
      <c r="M46" s="79"/>
      <c r="N46" s="79"/>
    </row>
    <row r="47" spans="1:14" ht="27" hidden="1" customHeight="1" x14ac:dyDescent="0.2">
      <c r="A47" s="15"/>
      <c r="B47" s="74"/>
      <c r="C47" s="78"/>
      <c r="D47" s="77"/>
      <c r="E47" s="77"/>
      <c r="F47" s="78"/>
      <c r="G47" s="77"/>
      <c r="H47" s="77"/>
      <c r="I47" s="145"/>
      <c r="J47" s="79"/>
      <c r="K47" s="79"/>
      <c r="L47" s="79"/>
      <c r="M47" s="79"/>
      <c r="N47" s="79"/>
    </row>
    <row r="48" spans="1:14" hidden="1" x14ac:dyDescent="0.2">
      <c r="A48" s="148" t="s">
        <v>123</v>
      </c>
      <c r="B48" s="70" t="s">
        <v>220</v>
      </c>
      <c r="C48" s="148" t="s">
        <v>1</v>
      </c>
      <c r="D48" s="148" t="s">
        <v>1</v>
      </c>
      <c r="E48" s="148" t="s">
        <v>1</v>
      </c>
      <c r="F48" s="148" t="s">
        <v>1</v>
      </c>
      <c r="G48" s="148" t="s">
        <v>1</v>
      </c>
      <c r="H48" s="148" t="s">
        <v>1</v>
      </c>
      <c r="I48" s="148" t="s">
        <v>1</v>
      </c>
      <c r="J48" s="148" t="s">
        <v>1</v>
      </c>
      <c r="K48" s="148" t="s">
        <v>1</v>
      </c>
      <c r="L48" s="149">
        <f>SUM(L43:L47)</f>
        <v>0</v>
      </c>
      <c r="M48" s="149">
        <f>SUM(M43:M47)</f>
        <v>0</v>
      </c>
      <c r="N48" s="149">
        <f>SUM(N43:N47)</f>
        <v>0</v>
      </c>
    </row>
    <row r="49" spans="1:14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x14ac:dyDescent="0.2">
      <c r="A50" s="39" t="s">
        <v>600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4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 ht="16.5" customHeight="1" x14ac:dyDescent="0.2">
      <c r="A52" s="227" t="s">
        <v>201</v>
      </c>
      <c r="B52" s="194" t="s">
        <v>235</v>
      </c>
      <c r="C52" s="208" t="s">
        <v>236</v>
      </c>
      <c r="D52" s="208"/>
      <c r="E52" s="208"/>
      <c r="F52" s="208" t="s">
        <v>237</v>
      </c>
      <c r="G52" s="208"/>
      <c r="H52" s="208"/>
      <c r="I52" s="208" t="s">
        <v>83</v>
      </c>
      <c r="J52" s="208"/>
      <c r="K52" s="208"/>
      <c r="L52" s="23"/>
      <c r="M52" s="23"/>
      <c r="N52" s="23"/>
    </row>
    <row r="53" spans="1:14" ht="15" customHeight="1" x14ac:dyDescent="0.2">
      <c r="A53" s="228"/>
      <c r="B53" s="194"/>
      <c r="C53" s="148" t="s">
        <v>8</v>
      </c>
      <c r="D53" s="148" t="s">
        <v>9</v>
      </c>
      <c r="E53" s="148" t="s">
        <v>616</v>
      </c>
      <c r="F53" s="148" t="s">
        <v>8</v>
      </c>
      <c r="G53" s="148" t="s">
        <v>9</v>
      </c>
      <c r="H53" s="148" t="s">
        <v>616</v>
      </c>
      <c r="I53" s="148" t="s">
        <v>8</v>
      </c>
      <c r="J53" s="148" t="s">
        <v>9</v>
      </c>
      <c r="K53" s="148" t="s">
        <v>616</v>
      </c>
      <c r="L53" s="23"/>
      <c r="M53" s="23"/>
      <c r="N53" s="23"/>
    </row>
    <row r="54" spans="1:14" ht="52.5" customHeight="1" x14ac:dyDescent="0.2">
      <c r="A54" s="229"/>
      <c r="B54" s="194"/>
      <c r="C54" s="147" t="s">
        <v>84</v>
      </c>
      <c r="D54" s="147" t="s">
        <v>85</v>
      </c>
      <c r="E54" s="147" t="s">
        <v>86</v>
      </c>
      <c r="F54" s="147" t="s">
        <v>84</v>
      </c>
      <c r="G54" s="147" t="s">
        <v>85</v>
      </c>
      <c r="H54" s="147" t="s">
        <v>86</v>
      </c>
      <c r="I54" s="147" t="s">
        <v>84</v>
      </c>
      <c r="J54" s="147" t="s">
        <v>85</v>
      </c>
      <c r="K54" s="147" t="s">
        <v>86</v>
      </c>
      <c r="L54" s="23"/>
      <c r="M54" s="23"/>
      <c r="N54" s="23"/>
    </row>
    <row r="55" spans="1:14" x14ac:dyDescent="0.2">
      <c r="A55" s="148" t="s">
        <v>19</v>
      </c>
      <c r="B55" s="148" t="s">
        <v>20</v>
      </c>
      <c r="C55" s="148" t="s">
        <v>21</v>
      </c>
      <c r="D55" s="148" t="s">
        <v>22</v>
      </c>
      <c r="E55" s="148" t="s">
        <v>23</v>
      </c>
      <c r="F55" s="148" t="s">
        <v>24</v>
      </c>
      <c r="G55" s="148" t="s">
        <v>25</v>
      </c>
      <c r="H55" s="148" t="s">
        <v>26</v>
      </c>
      <c r="I55" s="148" t="s">
        <v>27</v>
      </c>
      <c r="J55" s="148" t="s">
        <v>28</v>
      </c>
      <c r="K55" s="148" t="s">
        <v>29</v>
      </c>
      <c r="L55" s="23"/>
      <c r="M55" s="23"/>
      <c r="N55" s="23"/>
    </row>
    <row r="56" spans="1:14" ht="27" customHeight="1" x14ac:dyDescent="0.2">
      <c r="A56" s="15" t="s">
        <v>511</v>
      </c>
      <c r="B56" s="70" t="s">
        <v>31</v>
      </c>
      <c r="C56" s="148">
        <v>3</v>
      </c>
      <c r="D56" s="148">
        <f t="shared" ref="D56" si="1">C56</f>
        <v>3</v>
      </c>
      <c r="E56" s="148">
        <f t="shared" ref="E56" si="2">C56</f>
        <v>3</v>
      </c>
      <c r="F56" s="145">
        <v>5000</v>
      </c>
      <c r="G56" s="145">
        <f t="shared" ref="G56" si="3">F56</f>
        <v>5000</v>
      </c>
      <c r="H56" s="145">
        <f t="shared" ref="H56" si="4">F56</f>
        <v>5000</v>
      </c>
      <c r="I56" s="145">
        <f t="shared" ref="I56" si="5">C56*F56</f>
        <v>15000</v>
      </c>
      <c r="J56" s="145">
        <f t="shared" ref="J56" si="6">I56</f>
        <v>15000</v>
      </c>
      <c r="K56" s="145">
        <f t="shared" ref="K56" si="7">I56</f>
        <v>15000</v>
      </c>
      <c r="L56" s="23"/>
      <c r="M56" s="23"/>
      <c r="N56" s="23"/>
    </row>
    <row r="57" spans="1:14" x14ac:dyDescent="0.2">
      <c r="A57" s="148" t="s">
        <v>123</v>
      </c>
      <c r="B57" s="70" t="s">
        <v>221</v>
      </c>
      <c r="C57" s="148" t="s">
        <v>1</v>
      </c>
      <c r="D57" s="148" t="s">
        <v>1</v>
      </c>
      <c r="E57" s="148" t="s">
        <v>1</v>
      </c>
      <c r="F57" s="145" t="s">
        <v>1</v>
      </c>
      <c r="G57" s="145" t="s">
        <v>1</v>
      </c>
      <c r="H57" s="145" t="s">
        <v>1</v>
      </c>
      <c r="I57" s="149">
        <f>SUM(I56:I56)</f>
        <v>15000</v>
      </c>
      <c r="J57" s="149">
        <f>SUM(J56:J56)</f>
        <v>15000</v>
      </c>
      <c r="K57" s="149">
        <f>SUM(K56:K56)</f>
        <v>15000</v>
      </c>
      <c r="L57" s="23"/>
      <c r="M57" s="23"/>
      <c r="N57" s="23"/>
    </row>
    <row r="58" spans="1:14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1:14" x14ac:dyDescent="0.2">
      <c r="A59" s="39" t="s">
        <v>630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1:14" hidden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4" ht="18.75" hidden="1" customHeight="1" x14ac:dyDescent="0.2">
      <c r="A61" s="227" t="s">
        <v>201</v>
      </c>
      <c r="B61" s="194" t="s">
        <v>11</v>
      </c>
      <c r="C61" s="194" t="s">
        <v>238</v>
      </c>
      <c r="D61" s="194"/>
      <c r="E61" s="194"/>
      <c r="F61" s="208" t="s">
        <v>239</v>
      </c>
      <c r="G61" s="208"/>
      <c r="H61" s="208"/>
      <c r="I61" s="208" t="s">
        <v>83</v>
      </c>
      <c r="J61" s="208"/>
      <c r="K61" s="208"/>
      <c r="L61" s="238"/>
      <c r="M61" s="23"/>
      <c r="N61" s="23"/>
    </row>
    <row r="62" spans="1:14" ht="16.5" hidden="1" customHeight="1" x14ac:dyDescent="0.2">
      <c r="A62" s="228"/>
      <c r="B62" s="194"/>
      <c r="C62" s="148" t="s">
        <v>8</v>
      </c>
      <c r="D62" s="148" t="s">
        <v>9</v>
      </c>
      <c r="E62" s="148" t="s">
        <v>616</v>
      </c>
      <c r="F62" s="148" t="s">
        <v>8</v>
      </c>
      <c r="G62" s="148" t="s">
        <v>9</v>
      </c>
      <c r="H62" s="148" t="s">
        <v>616</v>
      </c>
      <c r="I62" s="148" t="s">
        <v>8</v>
      </c>
      <c r="J62" s="148" t="s">
        <v>9</v>
      </c>
      <c r="K62" s="148" t="s">
        <v>616</v>
      </c>
      <c r="L62" s="238"/>
      <c r="M62" s="23"/>
      <c r="N62" s="23"/>
    </row>
    <row r="63" spans="1:14" ht="54" hidden="1" customHeight="1" x14ac:dyDescent="0.2">
      <c r="A63" s="229"/>
      <c r="B63" s="194"/>
      <c r="C63" s="147" t="s">
        <v>84</v>
      </c>
      <c r="D63" s="147" t="s">
        <v>85</v>
      </c>
      <c r="E63" s="147" t="s">
        <v>86</v>
      </c>
      <c r="F63" s="147" t="s">
        <v>84</v>
      </c>
      <c r="G63" s="147" t="s">
        <v>85</v>
      </c>
      <c r="H63" s="147" t="s">
        <v>86</v>
      </c>
      <c r="I63" s="147" t="s">
        <v>84</v>
      </c>
      <c r="J63" s="147" t="s">
        <v>85</v>
      </c>
      <c r="K63" s="147" t="s">
        <v>86</v>
      </c>
      <c r="L63" s="238"/>
      <c r="M63" s="23"/>
      <c r="N63" s="23"/>
    </row>
    <row r="64" spans="1:14" hidden="1" x14ac:dyDescent="0.2">
      <c r="A64" s="148" t="s">
        <v>19</v>
      </c>
      <c r="B64" s="148" t="s">
        <v>20</v>
      </c>
      <c r="C64" s="148" t="s">
        <v>21</v>
      </c>
      <c r="D64" s="148" t="s">
        <v>22</v>
      </c>
      <c r="E64" s="148" t="s">
        <v>23</v>
      </c>
      <c r="F64" s="148" t="s">
        <v>24</v>
      </c>
      <c r="G64" s="148" t="s">
        <v>25</v>
      </c>
      <c r="H64" s="148" t="s">
        <v>26</v>
      </c>
      <c r="I64" s="148" t="s">
        <v>27</v>
      </c>
      <c r="J64" s="148" t="s">
        <v>28</v>
      </c>
      <c r="K64" s="148" t="s">
        <v>29</v>
      </c>
      <c r="L64" s="108"/>
      <c r="M64" s="23"/>
      <c r="N64" s="23"/>
    </row>
    <row r="65" spans="1:14" hidden="1" x14ac:dyDescent="0.2">
      <c r="A65" s="15"/>
      <c r="B65" s="148"/>
      <c r="C65" s="107"/>
      <c r="D65" s="107"/>
      <c r="E65" s="107"/>
      <c r="F65" s="145"/>
      <c r="G65" s="145"/>
      <c r="H65" s="145"/>
      <c r="I65" s="145"/>
      <c r="J65" s="145"/>
      <c r="K65" s="145"/>
      <c r="L65" s="108"/>
      <c r="M65" s="23"/>
      <c r="N65" s="23"/>
    </row>
    <row r="66" spans="1:14" hidden="1" x14ac:dyDescent="0.2">
      <c r="A66" s="15"/>
      <c r="B66" s="70"/>
      <c r="C66" s="107"/>
      <c r="D66" s="107"/>
      <c r="E66" s="107"/>
      <c r="F66" s="145"/>
      <c r="G66" s="145"/>
      <c r="H66" s="145"/>
      <c r="I66" s="145"/>
      <c r="J66" s="145"/>
      <c r="K66" s="145"/>
      <c r="L66" s="108"/>
      <c r="M66" s="23"/>
      <c r="N66" s="23"/>
    </row>
    <row r="67" spans="1:14" ht="15.75" hidden="1" customHeight="1" x14ac:dyDescent="0.2">
      <c r="A67" s="15"/>
      <c r="B67" s="148"/>
      <c r="C67" s="113"/>
      <c r="D67" s="113"/>
      <c r="E67" s="113"/>
      <c r="F67" s="145"/>
      <c r="G67" s="145"/>
      <c r="H67" s="145"/>
      <c r="I67" s="145"/>
      <c r="J67" s="145"/>
      <c r="K67" s="145"/>
      <c r="L67" s="109"/>
      <c r="M67" s="23"/>
      <c r="N67" s="23"/>
    </row>
    <row r="68" spans="1:14" hidden="1" x14ac:dyDescent="0.2">
      <c r="A68" s="15"/>
      <c r="B68" s="70"/>
      <c r="C68" s="107"/>
      <c r="D68" s="107"/>
      <c r="E68" s="107"/>
      <c r="F68" s="145"/>
      <c r="G68" s="145"/>
      <c r="H68" s="145"/>
      <c r="I68" s="145"/>
      <c r="J68" s="145"/>
      <c r="K68" s="145"/>
      <c r="L68" s="109"/>
      <c r="M68" s="114"/>
      <c r="N68" s="23"/>
    </row>
    <row r="69" spans="1:14" ht="15" hidden="1" customHeight="1" x14ac:dyDescent="0.2">
      <c r="A69" s="15"/>
      <c r="B69" s="148"/>
      <c r="C69" s="113"/>
      <c r="D69" s="113"/>
      <c r="E69" s="113"/>
      <c r="F69" s="145"/>
      <c r="G69" s="145"/>
      <c r="H69" s="145"/>
      <c r="I69" s="145"/>
      <c r="J69" s="145"/>
      <c r="K69" s="145"/>
      <c r="L69" s="109"/>
      <c r="M69" s="23"/>
      <c r="N69" s="23"/>
    </row>
    <row r="70" spans="1:14" ht="13.5" hidden="1" customHeight="1" x14ac:dyDescent="0.2">
      <c r="A70" s="15"/>
      <c r="B70" s="70"/>
      <c r="C70" s="53"/>
      <c r="D70" s="53"/>
      <c r="E70" s="53"/>
      <c r="F70" s="145"/>
      <c r="G70" s="145"/>
      <c r="H70" s="145"/>
      <c r="I70" s="145"/>
      <c r="J70" s="145"/>
      <c r="K70" s="145"/>
      <c r="L70" s="109"/>
      <c r="M70" s="114"/>
      <c r="N70" s="23"/>
    </row>
    <row r="71" spans="1:14" ht="14.25" hidden="1" customHeight="1" x14ac:dyDescent="0.2">
      <c r="A71" s="148" t="s">
        <v>123</v>
      </c>
      <c r="B71" s="70" t="s">
        <v>222</v>
      </c>
      <c r="C71" s="148" t="s">
        <v>1</v>
      </c>
      <c r="D71" s="148" t="s">
        <v>1</v>
      </c>
      <c r="E71" s="148" t="s">
        <v>1</v>
      </c>
      <c r="F71" s="145" t="s">
        <v>1</v>
      </c>
      <c r="G71" s="145" t="s">
        <v>1</v>
      </c>
      <c r="H71" s="145" t="s">
        <v>1</v>
      </c>
      <c r="I71" s="149">
        <f>SUM(I65:I70)</f>
        <v>0</v>
      </c>
      <c r="J71" s="149">
        <f>SUM(J65:J70)</f>
        <v>0</v>
      </c>
      <c r="K71" s="149">
        <f>SUM(K65:K70)</f>
        <v>0</v>
      </c>
      <c r="L71" s="110"/>
      <c r="M71" s="114"/>
      <c r="N71" s="23"/>
    </row>
    <row r="72" spans="1:14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 x14ac:dyDescent="0.2">
      <c r="A73" s="39" t="s">
        <v>631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114"/>
      <c r="M73" s="23"/>
      <c r="N73" s="23"/>
    </row>
    <row r="74" spans="1:14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114"/>
      <c r="N74" s="23"/>
    </row>
    <row r="75" spans="1:14" ht="12.75" customHeight="1" x14ac:dyDescent="0.2">
      <c r="A75" s="227" t="s">
        <v>201</v>
      </c>
      <c r="B75" s="194" t="s">
        <v>11</v>
      </c>
      <c r="C75" s="194" t="s">
        <v>238</v>
      </c>
      <c r="D75" s="194"/>
      <c r="E75" s="194"/>
      <c r="F75" s="208" t="s">
        <v>239</v>
      </c>
      <c r="G75" s="208"/>
      <c r="H75" s="208"/>
      <c r="I75" s="208" t="s">
        <v>83</v>
      </c>
      <c r="J75" s="208"/>
      <c r="K75" s="208"/>
      <c r="L75" s="238"/>
      <c r="M75" s="23"/>
      <c r="N75" s="23"/>
    </row>
    <row r="76" spans="1:14" x14ac:dyDescent="0.2">
      <c r="A76" s="228"/>
      <c r="B76" s="194"/>
      <c r="C76" s="148" t="s">
        <v>8</v>
      </c>
      <c r="D76" s="148" t="s">
        <v>9</v>
      </c>
      <c r="E76" s="148" t="s">
        <v>616</v>
      </c>
      <c r="F76" s="148" t="s">
        <v>8</v>
      </c>
      <c r="G76" s="148" t="s">
        <v>9</v>
      </c>
      <c r="H76" s="148" t="s">
        <v>616</v>
      </c>
      <c r="I76" s="148" t="s">
        <v>8</v>
      </c>
      <c r="J76" s="148" t="s">
        <v>9</v>
      </c>
      <c r="K76" s="148" t="s">
        <v>616</v>
      </c>
      <c r="L76" s="238"/>
      <c r="M76" s="23"/>
      <c r="N76" s="23"/>
    </row>
    <row r="77" spans="1:14" ht="51" x14ac:dyDescent="0.2">
      <c r="A77" s="229"/>
      <c r="B77" s="194"/>
      <c r="C77" s="147" t="s">
        <v>84</v>
      </c>
      <c r="D77" s="147" t="s">
        <v>85</v>
      </c>
      <c r="E77" s="147" t="s">
        <v>86</v>
      </c>
      <c r="F77" s="147" t="s">
        <v>84</v>
      </c>
      <c r="G77" s="147" t="s">
        <v>85</v>
      </c>
      <c r="H77" s="147" t="s">
        <v>86</v>
      </c>
      <c r="I77" s="147" t="s">
        <v>84</v>
      </c>
      <c r="J77" s="147" t="s">
        <v>85</v>
      </c>
      <c r="K77" s="147" t="s">
        <v>86</v>
      </c>
      <c r="L77" s="238"/>
      <c r="M77" s="23"/>
      <c r="N77" s="23"/>
    </row>
    <row r="78" spans="1:14" x14ac:dyDescent="0.2">
      <c r="A78" s="148" t="s">
        <v>19</v>
      </c>
      <c r="B78" s="148" t="s">
        <v>20</v>
      </c>
      <c r="C78" s="148" t="s">
        <v>21</v>
      </c>
      <c r="D78" s="148" t="s">
        <v>22</v>
      </c>
      <c r="E78" s="148" t="s">
        <v>23</v>
      </c>
      <c r="F78" s="148" t="s">
        <v>24</v>
      </c>
      <c r="G78" s="148" t="s">
        <v>25</v>
      </c>
      <c r="H78" s="148" t="s">
        <v>26</v>
      </c>
      <c r="I78" s="148" t="s">
        <v>27</v>
      </c>
      <c r="J78" s="148" t="s">
        <v>28</v>
      </c>
      <c r="K78" s="148" t="s">
        <v>29</v>
      </c>
      <c r="L78" s="108"/>
      <c r="M78" s="23"/>
      <c r="N78" s="23"/>
    </row>
    <row r="79" spans="1:14" x14ac:dyDescent="0.2">
      <c r="A79" s="15" t="s">
        <v>512</v>
      </c>
      <c r="B79" s="148" t="s">
        <v>31</v>
      </c>
      <c r="C79" s="107">
        <v>520.58000000000004</v>
      </c>
      <c r="D79" s="107">
        <f>C79</f>
        <v>520.58000000000004</v>
      </c>
      <c r="E79" s="107">
        <f>C79</f>
        <v>520.58000000000004</v>
      </c>
      <c r="F79" s="145">
        <v>3011.48</v>
      </c>
      <c r="G79" s="145">
        <f>F79</f>
        <v>3011.48</v>
      </c>
      <c r="H79" s="145">
        <f>F79</f>
        <v>3011.48</v>
      </c>
      <c r="I79" s="145">
        <v>1567717</v>
      </c>
      <c r="J79" s="145">
        <f>I79</f>
        <v>1567717</v>
      </c>
      <c r="K79" s="145">
        <f>I79</f>
        <v>1567717</v>
      </c>
      <c r="L79" s="109"/>
      <c r="M79" s="23"/>
      <c r="N79" s="23"/>
    </row>
    <row r="80" spans="1:14" x14ac:dyDescent="0.2">
      <c r="A80" s="148" t="s">
        <v>123</v>
      </c>
      <c r="B80" s="70" t="s">
        <v>223</v>
      </c>
      <c r="C80" s="148" t="s">
        <v>1</v>
      </c>
      <c r="D80" s="148" t="s">
        <v>1</v>
      </c>
      <c r="E80" s="148" t="s">
        <v>1</v>
      </c>
      <c r="F80" s="145" t="s">
        <v>1</v>
      </c>
      <c r="G80" s="145" t="s">
        <v>1</v>
      </c>
      <c r="H80" s="145" t="s">
        <v>1</v>
      </c>
      <c r="I80" s="149">
        <f>SUM(I79:I79)</f>
        <v>1567717</v>
      </c>
      <c r="J80" s="149">
        <f t="shared" ref="J80:K80" si="8">SUM(J79:J79)</f>
        <v>1567717</v>
      </c>
      <c r="K80" s="149">
        <f t="shared" si="8"/>
        <v>1567717</v>
      </c>
      <c r="L80" s="110"/>
      <c r="M80" s="23"/>
      <c r="N80" s="23"/>
    </row>
    <row r="81" spans="1:14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 x14ac:dyDescent="0.2">
      <c r="A82" s="39" t="s">
        <v>601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hidden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ht="27" hidden="1" customHeight="1" x14ac:dyDescent="0.2">
      <c r="A84" s="194" t="s">
        <v>201</v>
      </c>
      <c r="B84" s="194" t="s">
        <v>11</v>
      </c>
      <c r="C84" s="194" t="s">
        <v>240</v>
      </c>
      <c r="D84" s="194"/>
      <c r="E84" s="194"/>
      <c r="F84" s="194" t="s">
        <v>241</v>
      </c>
      <c r="G84" s="194"/>
      <c r="H84" s="194"/>
      <c r="I84" s="194" t="s">
        <v>242</v>
      </c>
      <c r="J84" s="194"/>
      <c r="K84" s="194"/>
      <c r="L84" s="208" t="s">
        <v>83</v>
      </c>
      <c r="M84" s="208"/>
      <c r="N84" s="208"/>
    </row>
    <row r="85" spans="1:14" ht="15.75" hidden="1" customHeight="1" x14ac:dyDescent="0.2">
      <c r="A85" s="194"/>
      <c r="B85" s="194"/>
      <c r="C85" s="150" t="s">
        <v>7</v>
      </c>
      <c r="D85" s="150" t="s">
        <v>8</v>
      </c>
      <c r="E85" s="150" t="s">
        <v>9</v>
      </c>
      <c r="F85" s="150" t="s">
        <v>7</v>
      </c>
      <c r="G85" s="150" t="s">
        <v>8</v>
      </c>
      <c r="H85" s="150" t="s">
        <v>9</v>
      </c>
      <c r="I85" s="150" t="s">
        <v>7</v>
      </c>
      <c r="J85" s="150" t="s">
        <v>8</v>
      </c>
      <c r="K85" s="150" t="s">
        <v>9</v>
      </c>
      <c r="L85" s="150" t="s">
        <v>7</v>
      </c>
      <c r="M85" s="150" t="s">
        <v>8</v>
      </c>
      <c r="N85" s="150" t="s">
        <v>9</v>
      </c>
    </row>
    <row r="86" spans="1:14" ht="51" hidden="1" x14ac:dyDescent="0.2">
      <c r="A86" s="194"/>
      <c r="B86" s="194"/>
      <c r="C86" s="147" t="s">
        <v>84</v>
      </c>
      <c r="D86" s="147" t="s">
        <v>85</v>
      </c>
      <c r="E86" s="147" t="s">
        <v>86</v>
      </c>
      <c r="F86" s="147" t="s">
        <v>84</v>
      </c>
      <c r="G86" s="147" t="s">
        <v>85</v>
      </c>
      <c r="H86" s="147" t="s">
        <v>86</v>
      </c>
      <c r="I86" s="147" t="s">
        <v>84</v>
      </c>
      <c r="J86" s="147" t="s">
        <v>85</v>
      </c>
      <c r="K86" s="147" t="s">
        <v>86</v>
      </c>
      <c r="L86" s="147" t="s">
        <v>84</v>
      </c>
      <c r="M86" s="147" t="s">
        <v>85</v>
      </c>
      <c r="N86" s="147" t="s">
        <v>86</v>
      </c>
    </row>
    <row r="87" spans="1:14" hidden="1" x14ac:dyDescent="0.2">
      <c r="A87" s="148" t="s">
        <v>19</v>
      </c>
      <c r="B87" s="148" t="s">
        <v>20</v>
      </c>
      <c r="C87" s="148" t="s">
        <v>21</v>
      </c>
      <c r="D87" s="148" t="s">
        <v>22</v>
      </c>
      <c r="E87" s="148" t="s">
        <v>23</v>
      </c>
      <c r="F87" s="148" t="s">
        <v>24</v>
      </c>
      <c r="G87" s="148" t="s">
        <v>25</v>
      </c>
      <c r="H87" s="148" t="s">
        <v>26</v>
      </c>
      <c r="I87" s="148" t="s">
        <v>27</v>
      </c>
      <c r="J87" s="148" t="s">
        <v>28</v>
      </c>
      <c r="K87" s="148" t="s">
        <v>29</v>
      </c>
      <c r="L87" s="148" t="s">
        <v>174</v>
      </c>
      <c r="M87" s="148" t="s">
        <v>205</v>
      </c>
      <c r="N87" s="148" t="s">
        <v>206</v>
      </c>
    </row>
    <row r="88" spans="1:14" hidden="1" x14ac:dyDescent="0.2">
      <c r="A88" s="152"/>
      <c r="B88" s="148" t="s">
        <v>31</v>
      </c>
      <c r="C88" s="148"/>
      <c r="D88" s="148"/>
      <c r="E88" s="148"/>
      <c r="F88" s="148"/>
      <c r="G88" s="148"/>
      <c r="H88" s="148"/>
      <c r="I88" s="148"/>
      <c r="J88" s="148"/>
      <c r="K88" s="148"/>
      <c r="L88" s="145"/>
      <c r="M88" s="145"/>
      <c r="N88" s="145"/>
    </row>
    <row r="89" spans="1:14" hidden="1" x14ac:dyDescent="0.2">
      <c r="A89" s="148" t="s">
        <v>123</v>
      </c>
      <c r="B89" s="70" t="s">
        <v>223</v>
      </c>
      <c r="C89" s="148" t="s">
        <v>1</v>
      </c>
      <c r="D89" s="148" t="s">
        <v>1</v>
      </c>
      <c r="E89" s="148" t="s">
        <v>1</v>
      </c>
      <c r="F89" s="148" t="s">
        <v>1</v>
      </c>
      <c r="G89" s="148" t="s">
        <v>1</v>
      </c>
      <c r="H89" s="148" t="s">
        <v>1</v>
      </c>
      <c r="I89" s="148" t="s">
        <v>1</v>
      </c>
      <c r="J89" s="148" t="s">
        <v>1</v>
      </c>
      <c r="K89" s="148" t="s">
        <v>1</v>
      </c>
      <c r="L89" s="149"/>
      <c r="M89" s="149"/>
      <c r="N89" s="149"/>
    </row>
    <row r="90" spans="1:14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 x14ac:dyDescent="0.2">
      <c r="A91" s="39" t="s">
        <v>602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 ht="15.75" customHeight="1" x14ac:dyDescent="0.2">
      <c r="A93" s="227" t="s">
        <v>201</v>
      </c>
      <c r="B93" s="194" t="s">
        <v>11</v>
      </c>
      <c r="C93" s="208" t="s">
        <v>243</v>
      </c>
      <c r="D93" s="208"/>
      <c r="E93" s="208"/>
      <c r="F93" s="208" t="s">
        <v>244</v>
      </c>
      <c r="G93" s="208"/>
      <c r="H93" s="208"/>
      <c r="I93" s="208" t="s">
        <v>83</v>
      </c>
      <c r="J93" s="208"/>
      <c r="K93" s="208"/>
      <c r="L93" s="23"/>
      <c r="M93" s="23"/>
      <c r="N93" s="23"/>
    </row>
    <row r="94" spans="1:14" ht="15.75" customHeight="1" x14ac:dyDescent="0.2">
      <c r="A94" s="228"/>
      <c r="B94" s="194"/>
      <c r="C94" s="148" t="s">
        <v>8</v>
      </c>
      <c r="D94" s="148" t="s">
        <v>9</v>
      </c>
      <c r="E94" s="148" t="s">
        <v>616</v>
      </c>
      <c r="F94" s="148" t="s">
        <v>8</v>
      </c>
      <c r="G94" s="148" t="s">
        <v>9</v>
      </c>
      <c r="H94" s="148" t="s">
        <v>616</v>
      </c>
      <c r="I94" s="148" t="s">
        <v>8</v>
      </c>
      <c r="J94" s="148" t="s">
        <v>9</v>
      </c>
      <c r="K94" s="148" t="s">
        <v>616</v>
      </c>
      <c r="L94" s="23"/>
      <c r="M94" s="23"/>
      <c r="N94" s="23"/>
    </row>
    <row r="95" spans="1:14" ht="52.5" customHeight="1" x14ac:dyDescent="0.2">
      <c r="A95" s="229"/>
      <c r="B95" s="194"/>
      <c r="C95" s="147" t="s">
        <v>84</v>
      </c>
      <c r="D95" s="147" t="s">
        <v>85</v>
      </c>
      <c r="E95" s="147" t="s">
        <v>86</v>
      </c>
      <c r="F95" s="147" t="s">
        <v>84</v>
      </c>
      <c r="G95" s="147" t="s">
        <v>85</v>
      </c>
      <c r="H95" s="147" t="s">
        <v>86</v>
      </c>
      <c r="I95" s="147" t="s">
        <v>84</v>
      </c>
      <c r="J95" s="147" t="s">
        <v>85</v>
      </c>
      <c r="K95" s="147" t="s">
        <v>86</v>
      </c>
      <c r="L95" s="23"/>
      <c r="M95" s="23"/>
      <c r="N95" s="23"/>
    </row>
    <row r="96" spans="1:14" x14ac:dyDescent="0.2">
      <c r="A96" s="148" t="s">
        <v>19</v>
      </c>
      <c r="B96" s="148" t="s">
        <v>20</v>
      </c>
      <c r="C96" s="148" t="s">
        <v>21</v>
      </c>
      <c r="D96" s="148" t="s">
        <v>22</v>
      </c>
      <c r="E96" s="148" t="s">
        <v>23</v>
      </c>
      <c r="F96" s="148" t="s">
        <v>24</v>
      </c>
      <c r="G96" s="148" t="s">
        <v>25</v>
      </c>
      <c r="H96" s="148" t="s">
        <v>26</v>
      </c>
      <c r="I96" s="148" t="s">
        <v>27</v>
      </c>
      <c r="J96" s="148" t="s">
        <v>28</v>
      </c>
      <c r="K96" s="148" t="s">
        <v>29</v>
      </c>
      <c r="L96" s="23"/>
      <c r="M96" s="23"/>
      <c r="N96" s="23"/>
    </row>
    <row r="97" spans="1:14" ht="15" customHeight="1" x14ac:dyDescent="0.2">
      <c r="A97" s="15" t="s">
        <v>519</v>
      </c>
      <c r="B97" s="148" t="s">
        <v>31</v>
      </c>
      <c r="C97" s="78">
        <v>1</v>
      </c>
      <c r="D97" s="78">
        <f>C97</f>
        <v>1</v>
      </c>
      <c r="E97" s="78">
        <f>C97</f>
        <v>1</v>
      </c>
      <c r="F97" s="78">
        <v>1</v>
      </c>
      <c r="G97" s="78">
        <f>F97</f>
        <v>1</v>
      </c>
      <c r="H97" s="78">
        <f>F97</f>
        <v>1</v>
      </c>
      <c r="I97" s="68">
        <v>269895</v>
      </c>
      <c r="J97" s="145">
        <f>I97</f>
        <v>269895</v>
      </c>
      <c r="K97" s="145">
        <f>I97</f>
        <v>269895</v>
      </c>
      <c r="L97" s="23"/>
      <c r="M97" s="23"/>
      <c r="N97" s="23"/>
    </row>
    <row r="98" spans="1:14" ht="28.5" customHeight="1" x14ac:dyDescent="0.2">
      <c r="A98" s="15" t="s">
        <v>533</v>
      </c>
      <c r="B98" s="148" t="s">
        <v>33</v>
      </c>
      <c r="C98" s="78">
        <v>1</v>
      </c>
      <c r="D98" s="78">
        <f t="shared" ref="D98" si="9">C98</f>
        <v>1</v>
      </c>
      <c r="E98" s="78">
        <f t="shared" ref="E98" si="10">C98</f>
        <v>1</v>
      </c>
      <c r="F98" s="78">
        <v>3</v>
      </c>
      <c r="G98" s="78">
        <f t="shared" ref="G98" si="11">F98</f>
        <v>3</v>
      </c>
      <c r="H98" s="78">
        <f t="shared" ref="H98" si="12">F98</f>
        <v>3</v>
      </c>
      <c r="I98" s="68">
        <v>11000</v>
      </c>
      <c r="J98" s="145">
        <f t="shared" ref="J98" si="13">I98</f>
        <v>11000</v>
      </c>
      <c r="K98" s="145">
        <f t="shared" ref="K98" si="14">I98</f>
        <v>11000</v>
      </c>
      <c r="L98" s="23"/>
      <c r="M98" s="23"/>
      <c r="N98" s="23"/>
    </row>
    <row r="99" spans="1:14" x14ac:dyDescent="0.2">
      <c r="A99" s="148" t="s">
        <v>123</v>
      </c>
      <c r="B99" s="70" t="s">
        <v>225</v>
      </c>
      <c r="C99" s="148" t="s">
        <v>1</v>
      </c>
      <c r="D99" s="148" t="s">
        <v>1</v>
      </c>
      <c r="E99" s="148" t="s">
        <v>1</v>
      </c>
      <c r="F99" s="148" t="s">
        <v>1</v>
      </c>
      <c r="G99" s="148" t="s">
        <v>1</v>
      </c>
      <c r="H99" s="148" t="s">
        <v>1</v>
      </c>
      <c r="I99" s="149">
        <f>SUM(I97:I98)</f>
        <v>280895</v>
      </c>
      <c r="J99" s="149">
        <f>SUM(J97:J98)</f>
        <v>280895</v>
      </c>
      <c r="K99" s="149">
        <f>SUM(K97:K98)</f>
        <v>280895</v>
      </c>
      <c r="L99" s="23"/>
      <c r="M99" s="23"/>
      <c r="N99" s="23"/>
    </row>
    <row r="100" spans="1:14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 x14ac:dyDescent="0.2">
      <c r="A101" s="39" t="s">
        <v>603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 hidden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 ht="40.5" hidden="1" customHeight="1" x14ac:dyDescent="0.2">
      <c r="A103" s="227" t="s">
        <v>201</v>
      </c>
      <c r="B103" s="194" t="s">
        <v>11</v>
      </c>
      <c r="C103" s="194" t="s">
        <v>245</v>
      </c>
      <c r="D103" s="194"/>
      <c r="E103" s="194"/>
      <c r="F103" s="194" t="s">
        <v>246</v>
      </c>
      <c r="G103" s="194"/>
      <c r="H103" s="194"/>
      <c r="I103" s="208" t="s">
        <v>83</v>
      </c>
      <c r="J103" s="208"/>
      <c r="K103" s="208"/>
      <c r="L103" s="23"/>
      <c r="M103" s="23"/>
      <c r="N103" s="23"/>
    </row>
    <row r="104" spans="1:14" ht="15" hidden="1" customHeight="1" x14ac:dyDescent="0.2">
      <c r="A104" s="228"/>
      <c r="B104" s="194"/>
      <c r="C104" s="148" t="s">
        <v>7</v>
      </c>
      <c r="D104" s="148" t="s">
        <v>8</v>
      </c>
      <c r="E104" s="148" t="s">
        <v>9</v>
      </c>
      <c r="F104" s="148" t="s">
        <v>7</v>
      </c>
      <c r="G104" s="148" t="s">
        <v>8</v>
      </c>
      <c r="H104" s="148" t="s">
        <v>9</v>
      </c>
      <c r="I104" s="148" t="s">
        <v>7</v>
      </c>
      <c r="J104" s="148" t="s">
        <v>8</v>
      </c>
      <c r="K104" s="148" t="s">
        <v>9</v>
      </c>
      <c r="L104" s="23"/>
      <c r="M104" s="23"/>
      <c r="N104" s="23"/>
    </row>
    <row r="105" spans="1:14" ht="53.25" hidden="1" customHeight="1" x14ac:dyDescent="0.2">
      <c r="A105" s="229"/>
      <c r="B105" s="194"/>
      <c r="C105" s="147" t="s">
        <v>84</v>
      </c>
      <c r="D105" s="147" t="s">
        <v>85</v>
      </c>
      <c r="E105" s="147" t="s">
        <v>86</v>
      </c>
      <c r="F105" s="147" t="s">
        <v>84</v>
      </c>
      <c r="G105" s="147" t="s">
        <v>85</v>
      </c>
      <c r="H105" s="147" t="s">
        <v>86</v>
      </c>
      <c r="I105" s="147" t="s">
        <v>84</v>
      </c>
      <c r="J105" s="147" t="s">
        <v>85</v>
      </c>
      <c r="K105" s="147" t="s">
        <v>86</v>
      </c>
      <c r="L105" s="23"/>
      <c r="M105" s="23"/>
      <c r="N105" s="23"/>
    </row>
    <row r="106" spans="1:14" hidden="1" x14ac:dyDescent="0.2">
      <c r="A106" s="148" t="s">
        <v>19</v>
      </c>
      <c r="B106" s="148" t="s">
        <v>20</v>
      </c>
      <c r="C106" s="148" t="s">
        <v>21</v>
      </c>
      <c r="D106" s="148" t="s">
        <v>22</v>
      </c>
      <c r="E106" s="148" t="s">
        <v>23</v>
      </c>
      <c r="F106" s="148" t="s">
        <v>24</v>
      </c>
      <c r="G106" s="148" t="s">
        <v>25</v>
      </c>
      <c r="H106" s="148" t="s">
        <v>26</v>
      </c>
      <c r="I106" s="148" t="s">
        <v>27</v>
      </c>
      <c r="J106" s="148" t="s">
        <v>28</v>
      </c>
      <c r="K106" s="148" t="s">
        <v>29</v>
      </c>
      <c r="L106" s="23"/>
      <c r="M106" s="23"/>
      <c r="N106" s="23"/>
    </row>
    <row r="107" spans="1:14" hidden="1" x14ac:dyDescent="0.2">
      <c r="A107" s="152"/>
      <c r="B107" s="148" t="s">
        <v>31</v>
      </c>
      <c r="C107" s="152"/>
      <c r="D107" s="152"/>
      <c r="E107" s="152"/>
      <c r="F107" s="152"/>
      <c r="G107" s="152"/>
      <c r="H107" s="152"/>
      <c r="I107" s="145"/>
      <c r="J107" s="145"/>
      <c r="K107" s="145"/>
      <c r="L107" s="23"/>
      <c r="M107" s="23"/>
      <c r="N107" s="23"/>
    </row>
    <row r="108" spans="1:14" hidden="1" x14ac:dyDescent="0.2">
      <c r="A108" s="148" t="s">
        <v>123</v>
      </c>
      <c r="B108" s="70" t="s">
        <v>225</v>
      </c>
      <c r="C108" s="148" t="s">
        <v>1</v>
      </c>
      <c r="D108" s="148" t="s">
        <v>1</v>
      </c>
      <c r="E108" s="148" t="s">
        <v>1</v>
      </c>
      <c r="F108" s="148" t="s">
        <v>1</v>
      </c>
      <c r="G108" s="148" t="s">
        <v>1</v>
      </c>
      <c r="H108" s="148" t="s">
        <v>1</v>
      </c>
      <c r="I108" s="149"/>
      <c r="J108" s="149"/>
      <c r="K108" s="149"/>
      <c r="L108" s="23"/>
      <c r="M108" s="23"/>
      <c r="N108" s="23"/>
    </row>
    <row r="109" spans="1:14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</row>
    <row r="110" spans="1:14" x14ac:dyDescent="0.2">
      <c r="A110" s="214" t="s">
        <v>604</v>
      </c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</row>
    <row r="111" spans="1:14" hidden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</row>
    <row r="112" spans="1:14" ht="39.75" hidden="1" customHeight="1" x14ac:dyDescent="0.2">
      <c r="A112" s="194" t="s">
        <v>201</v>
      </c>
      <c r="B112" s="194" t="s">
        <v>11</v>
      </c>
      <c r="C112" s="194" t="s">
        <v>247</v>
      </c>
      <c r="D112" s="194"/>
      <c r="E112" s="194"/>
      <c r="F112" s="194" t="s">
        <v>248</v>
      </c>
      <c r="G112" s="194"/>
      <c r="H112" s="194"/>
      <c r="I112" s="208" t="s">
        <v>83</v>
      </c>
      <c r="J112" s="208"/>
      <c r="K112" s="208"/>
      <c r="L112" s="23"/>
      <c r="M112" s="23"/>
      <c r="N112" s="23"/>
    </row>
    <row r="113" spans="1:14" ht="18" hidden="1" customHeight="1" x14ac:dyDescent="0.2">
      <c r="A113" s="194"/>
      <c r="B113" s="194"/>
      <c r="C113" s="148" t="s">
        <v>8</v>
      </c>
      <c r="D113" s="148" t="s">
        <v>9</v>
      </c>
      <c r="E113" s="148" t="s">
        <v>616</v>
      </c>
      <c r="F113" s="148" t="s">
        <v>8</v>
      </c>
      <c r="G113" s="148" t="s">
        <v>9</v>
      </c>
      <c r="H113" s="148" t="s">
        <v>616</v>
      </c>
      <c r="I113" s="148" t="s">
        <v>8</v>
      </c>
      <c r="J113" s="148" t="s">
        <v>9</v>
      </c>
      <c r="K113" s="148" t="s">
        <v>616</v>
      </c>
      <c r="L113" s="23"/>
      <c r="M113" s="23"/>
      <c r="N113" s="23"/>
    </row>
    <row r="114" spans="1:14" ht="53.25" hidden="1" customHeight="1" x14ac:dyDescent="0.2">
      <c r="A114" s="194"/>
      <c r="B114" s="194"/>
      <c r="C114" s="147" t="s">
        <v>84</v>
      </c>
      <c r="D114" s="147" t="s">
        <v>85</v>
      </c>
      <c r="E114" s="147" t="s">
        <v>86</v>
      </c>
      <c r="F114" s="147" t="s">
        <v>84</v>
      </c>
      <c r="G114" s="147" t="s">
        <v>85</v>
      </c>
      <c r="H114" s="147" t="s">
        <v>86</v>
      </c>
      <c r="I114" s="147" t="s">
        <v>84</v>
      </c>
      <c r="J114" s="147" t="s">
        <v>85</v>
      </c>
      <c r="K114" s="147" t="s">
        <v>86</v>
      </c>
      <c r="L114" s="23"/>
      <c r="M114" s="23"/>
      <c r="N114" s="23"/>
    </row>
    <row r="115" spans="1:14" hidden="1" x14ac:dyDescent="0.2">
      <c r="A115" s="148" t="s">
        <v>19</v>
      </c>
      <c r="B115" s="148" t="s">
        <v>20</v>
      </c>
      <c r="C115" s="148" t="s">
        <v>21</v>
      </c>
      <c r="D115" s="148" t="s">
        <v>22</v>
      </c>
      <c r="E115" s="148" t="s">
        <v>23</v>
      </c>
      <c r="F115" s="148" t="s">
        <v>24</v>
      </c>
      <c r="G115" s="148" t="s">
        <v>25</v>
      </c>
      <c r="H115" s="148" t="s">
        <v>26</v>
      </c>
      <c r="I115" s="148" t="s">
        <v>27</v>
      </c>
      <c r="J115" s="148" t="s">
        <v>28</v>
      </c>
      <c r="K115" s="148" t="s">
        <v>29</v>
      </c>
      <c r="L115" s="23"/>
      <c r="M115" s="23"/>
      <c r="N115" s="23"/>
    </row>
    <row r="116" spans="1:14" ht="14.25" hidden="1" customHeight="1" x14ac:dyDescent="0.2">
      <c r="A116" s="152"/>
      <c r="B116" s="148"/>
      <c r="C116" s="78"/>
      <c r="D116" s="78"/>
      <c r="E116" s="78"/>
      <c r="F116" s="145"/>
      <c r="G116" s="145"/>
      <c r="H116" s="145"/>
      <c r="I116" s="145"/>
      <c r="J116" s="145"/>
      <c r="K116" s="145"/>
      <c r="L116" s="23"/>
      <c r="M116" s="23"/>
      <c r="N116" s="23"/>
    </row>
    <row r="117" spans="1:14" ht="14.25" hidden="1" customHeight="1" x14ac:dyDescent="0.2">
      <c r="A117" s="148" t="s">
        <v>123</v>
      </c>
      <c r="B117" s="70" t="s">
        <v>227</v>
      </c>
      <c r="C117" s="148" t="s">
        <v>1</v>
      </c>
      <c r="D117" s="148" t="s">
        <v>1</v>
      </c>
      <c r="E117" s="148" t="s">
        <v>1</v>
      </c>
      <c r="F117" s="145" t="s">
        <v>1</v>
      </c>
      <c r="G117" s="145" t="s">
        <v>1</v>
      </c>
      <c r="H117" s="145" t="s">
        <v>1</v>
      </c>
      <c r="I117" s="149">
        <f>I116</f>
        <v>0</v>
      </c>
      <c r="J117" s="149">
        <f>J116</f>
        <v>0</v>
      </c>
      <c r="K117" s="149">
        <f>K116</f>
        <v>0</v>
      </c>
      <c r="L117" s="23"/>
      <c r="M117" s="23"/>
      <c r="N117" s="23"/>
    </row>
    <row r="118" spans="1:14" ht="14.25" customHeight="1" x14ac:dyDescent="0.2">
      <c r="A118" s="80"/>
      <c r="B118" s="80"/>
      <c r="C118" s="80"/>
      <c r="D118" s="80"/>
      <c r="E118" s="80"/>
      <c r="F118" s="81"/>
      <c r="G118" s="81"/>
      <c r="H118" s="81"/>
      <c r="I118" s="82"/>
      <c r="J118" s="82"/>
      <c r="K118" s="82"/>
      <c r="L118" s="23"/>
      <c r="M118" s="23"/>
      <c r="N118" s="23"/>
    </row>
    <row r="119" spans="1:14" x14ac:dyDescent="0.2">
      <c r="A119" s="39" t="s">
        <v>605</v>
      </c>
      <c r="B119" s="23"/>
      <c r="C119" s="23"/>
      <c r="D119" s="23"/>
      <c r="E119" s="23"/>
      <c r="F119" s="23"/>
      <c r="G119" s="23"/>
      <c r="H119" s="23"/>
      <c r="I119" s="23"/>
      <c r="J119" s="23"/>
      <c r="K119" s="23"/>
    </row>
    <row r="120" spans="1:14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</row>
    <row r="121" spans="1:14" ht="21" customHeight="1" x14ac:dyDescent="0.2">
      <c r="A121" s="227" t="s">
        <v>201</v>
      </c>
      <c r="B121" s="194" t="s">
        <v>11</v>
      </c>
      <c r="C121" s="208" t="s">
        <v>243</v>
      </c>
      <c r="D121" s="208"/>
      <c r="E121" s="208"/>
      <c r="F121" s="208" t="s">
        <v>244</v>
      </c>
      <c r="G121" s="208"/>
      <c r="H121" s="208"/>
      <c r="I121" s="208" t="s">
        <v>83</v>
      </c>
      <c r="J121" s="208"/>
      <c r="K121" s="208"/>
    </row>
    <row r="122" spans="1:14" ht="16.5" customHeight="1" x14ac:dyDescent="0.2">
      <c r="A122" s="228"/>
      <c r="B122" s="194"/>
      <c r="C122" s="148" t="s">
        <v>8</v>
      </c>
      <c r="D122" s="148" t="s">
        <v>9</v>
      </c>
      <c r="E122" s="148" t="s">
        <v>616</v>
      </c>
      <c r="F122" s="148" t="s">
        <v>8</v>
      </c>
      <c r="G122" s="148" t="s">
        <v>9</v>
      </c>
      <c r="H122" s="148" t="s">
        <v>616</v>
      </c>
      <c r="I122" s="148" t="s">
        <v>8</v>
      </c>
      <c r="J122" s="148" t="s">
        <v>9</v>
      </c>
      <c r="K122" s="148" t="s">
        <v>616</v>
      </c>
    </row>
    <row r="123" spans="1:14" ht="51" x14ac:dyDescent="0.2">
      <c r="A123" s="229"/>
      <c r="B123" s="194"/>
      <c r="C123" s="147" t="s">
        <v>84</v>
      </c>
      <c r="D123" s="147" t="s">
        <v>85</v>
      </c>
      <c r="E123" s="147" t="s">
        <v>86</v>
      </c>
      <c r="F123" s="147" t="s">
        <v>84</v>
      </c>
      <c r="G123" s="147" t="s">
        <v>85</v>
      </c>
      <c r="H123" s="147" t="s">
        <v>86</v>
      </c>
      <c r="I123" s="147" t="s">
        <v>84</v>
      </c>
      <c r="J123" s="147" t="s">
        <v>85</v>
      </c>
      <c r="K123" s="147" t="s">
        <v>86</v>
      </c>
    </row>
    <row r="124" spans="1:14" x14ac:dyDescent="0.2">
      <c r="A124" s="148" t="s">
        <v>19</v>
      </c>
      <c r="B124" s="148" t="s">
        <v>20</v>
      </c>
      <c r="C124" s="148" t="s">
        <v>21</v>
      </c>
      <c r="D124" s="148" t="s">
        <v>22</v>
      </c>
      <c r="E124" s="148" t="s">
        <v>23</v>
      </c>
      <c r="F124" s="148" t="s">
        <v>24</v>
      </c>
      <c r="G124" s="148" t="s">
        <v>25</v>
      </c>
      <c r="H124" s="148" t="s">
        <v>26</v>
      </c>
      <c r="I124" s="148" t="s">
        <v>27</v>
      </c>
      <c r="J124" s="148" t="s">
        <v>28</v>
      </c>
      <c r="K124" s="148" t="s">
        <v>29</v>
      </c>
    </row>
    <row r="125" spans="1:14" ht="14.25" customHeight="1" x14ac:dyDescent="0.2">
      <c r="A125" s="15" t="s">
        <v>538</v>
      </c>
      <c r="B125" s="70" t="s">
        <v>31</v>
      </c>
      <c r="C125" s="78">
        <v>1</v>
      </c>
      <c r="D125" s="78">
        <f t="shared" ref="D125:D129" si="15">C125</f>
        <v>1</v>
      </c>
      <c r="E125" s="78">
        <f t="shared" ref="E125:E129" si="16">C125</f>
        <v>1</v>
      </c>
      <c r="F125" s="78">
        <v>1</v>
      </c>
      <c r="G125" s="78">
        <f t="shared" ref="G125:G129" si="17">F125</f>
        <v>1</v>
      </c>
      <c r="H125" s="78">
        <f t="shared" ref="H125:H129" si="18">F125</f>
        <v>1</v>
      </c>
      <c r="I125" s="68">
        <v>1195200</v>
      </c>
      <c r="J125" s="145">
        <f t="shared" ref="J125:J128" si="19">I125</f>
        <v>1195200</v>
      </c>
      <c r="K125" s="145">
        <f t="shared" ref="K125:K128" si="20">I125</f>
        <v>1195200</v>
      </c>
    </row>
    <row r="126" spans="1:14" ht="15.75" customHeight="1" x14ac:dyDescent="0.2">
      <c r="A126" s="15" t="s">
        <v>539</v>
      </c>
      <c r="B126" s="70" t="s">
        <v>33</v>
      </c>
      <c r="C126" s="78">
        <v>1</v>
      </c>
      <c r="D126" s="78">
        <f t="shared" si="15"/>
        <v>1</v>
      </c>
      <c r="E126" s="78">
        <f t="shared" si="16"/>
        <v>1</v>
      </c>
      <c r="F126" s="78">
        <v>1</v>
      </c>
      <c r="G126" s="78">
        <f t="shared" si="17"/>
        <v>1</v>
      </c>
      <c r="H126" s="78">
        <f t="shared" si="18"/>
        <v>1</v>
      </c>
      <c r="I126" s="68">
        <v>228000</v>
      </c>
      <c r="J126" s="145">
        <f t="shared" si="19"/>
        <v>228000</v>
      </c>
      <c r="K126" s="145">
        <f t="shared" si="20"/>
        <v>228000</v>
      </c>
    </row>
    <row r="127" spans="1:14" ht="27.75" customHeight="1" x14ac:dyDescent="0.2">
      <c r="A127" s="15" t="s">
        <v>542</v>
      </c>
      <c r="B127" s="70" t="s">
        <v>383</v>
      </c>
      <c r="C127" s="78">
        <v>1</v>
      </c>
      <c r="D127" s="78">
        <f t="shared" si="15"/>
        <v>1</v>
      </c>
      <c r="E127" s="78">
        <f t="shared" si="16"/>
        <v>1</v>
      </c>
      <c r="F127" s="78">
        <v>17</v>
      </c>
      <c r="G127" s="78">
        <f t="shared" si="17"/>
        <v>17</v>
      </c>
      <c r="H127" s="78">
        <f t="shared" si="18"/>
        <v>17</v>
      </c>
      <c r="I127" s="68">
        <v>698300</v>
      </c>
      <c r="J127" s="145">
        <f t="shared" si="19"/>
        <v>698300</v>
      </c>
      <c r="K127" s="145">
        <f t="shared" si="20"/>
        <v>698300</v>
      </c>
    </row>
    <row r="128" spans="1:14" ht="39.75" customHeight="1" x14ac:dyDescent="0.2">
      <c r="A128" s="15" t="s">
        <v>637</v>
      </c>
      <c r="B128" s="70" t="s">
        <v>438</v>
      </c>
      <c r="C128" s="78">
        <v>1</v>
      </c>
      <c r="D128" s="78">
        <f t="shared" si="15"/>
        <v>1</v>
      </c>
      <c r="E128" s="78">
        <f t="shared" si="16"/>
        <v>1</v>
      </c>
      <c r="F128" s="78">
        <v>1</v>
      </c>
      <c r="G128" s="78">
        <f t="shared" si="17"/>
        <v>1</v>
      </c>
      <c r="H128" s="78">
        <f t="shared" si="18"/>
        <v>1</v>
      </c>
      <c r="I128" s="68">
        <v>568000</v>
      </c>
      <c r="J128" s="145">
        <f t="shared" si="19"/>
        <v>568000</v>
      </c>
      <c r="K128" s="145">
        <f t="shared" si="20"/>
        <v>568000</v>
      </c>
    </row>
    <row r="129" spans="1:14" ht="27.75" customHeight="1" x14ac:dyDescent="0.2">
      <c r="A129" s="15" t="s">
        <v>638</v>
      </c>
      <c r="B129" s="70" t="s">
        <v>437</v>
      </c>
      <c r="C129" s="78">
        <v>1</v>
      </c>
      <c r="D129" s="78">
        <f t="shared" si="15"/>
        <v>1</v>
      </c>
      <c r="E129" s="78">
        <f t="shared" si="16"/>
        <v>1</v>
      </c>
      <c r="F129" s="78">
        <v>1</v>
      </c>
      <c r="G129" s="78">
        <f t="shared" si="17"/>
        <v>1</v>
      </c>
      <c r="H129" s="78">
        <f t="shared" si="18"/>
        <v>1</v>
      </c>
      <c r="I129" s="68">
        <v>48000</v>
      </c>
      <c r="J129" s="145">
        <v>48000</v>
      </c>
      <c r="K129" s="145">
        <v>48000</v>
      </c>
    </row>
    <row r="130" spans="1:14" ht="14.25" customHeight="1" x14ac:dyDescent="0.2">
      <c r="A130" s="148" t="s">
        <v>123</v>
      </c>
      <c r="B130" s="70" t="s">
        <v>228</v>
      </c>
      <c r="C130" s="148" t="s">
        <v>1</v>
      </c>
      <c r="D130" s="148" t="s">
        <v>1</v>
      </c>
      <c r="E130" s="148" t="s">
        <v>1</v>
      </c>
      <c r="F130" s="148" t="s">
        <v>1</v>
      </c>
      <c r="G130" s="148" t="s">
        <v>1</v>
      </c>
      <c r="H130" s="148" t="s">
        <v>1</v>
      </c>
      <c r="I130" s="149">
        <f>SUM(I125:I129)</f>
        <v>2737500</v>
      </c>
      <c r="J130" s="149">
        <f>SUM(J125:J129)</f>
        <v>2737500</v>
      </c>
      <c r="K130" s="149">
        <f>SUM(K125:K129)</f>
        <v>2737500</v>
      </c>
      <c r="L130" s="115"/>
      <c r="M130" s="115"/>
      <c r="N130" s="115"/>
    </row>
    <row r="131" spans="1:14" ht="14.25" customHeight="1" x14ac:dyDescent="0.2">
      <c r="A131" s="80"/>
      <c r="B131" s="80"/>
      <c r="C131" s="80"/>
      <c r="D131" s="80"/>
      <c r="E131" s="80"/>
      <c r="F131" s="80"/>
      <c r="G131" s="80"/>
      <c r="H131" s="80"/>
      <c r="I131" s="82"/>
      <c r="J131" s="82"/>
      <c r="K131" s="82"/>
    </row>
    <row r="132" spans="1:14" ht="14.25" customHeight="1" x14ac:dyDescent="0.2">
      <c r="A132" s="39" t="s">
        <v>659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4" ht="14.25" hidden="1" customHeight="1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4" ht="14.25" hidden="1" customHeight="1" x14ac:dyDescent="0.2">
      <c r="A134" s="227" t="s">
        <v>201</v>
      </c>
      <c r="B134" s="194" t="s">
        <v>11</v>
      </c>
      <c r="C134" s="208" t="s">
        <v>544</v>
      </c>
      <c r="D134" s="208"/>
      <c r="E134" s="208"/>
      <c r="F134" s="208" t="s">
        <v>543</v>
      </c>
      <c r="G134" s="208"/>
      <c r="H134" s="208"/>
      <c r="I134" s="208" t="s">
        <v>83</v>
      </c>
      <c r="J134" s="208"/>
      <c r="K134" s="208"/>
    </row>
    <row r="135" spans="1:14" ht="14.25" hidden="1" customHeight="1" x14ac:dyDescent="0.2">
      <c r="A135" s="228"/>
      <c r="B135" s="194"/>
      <c r="C135" s="148" t="s">
        <v>8</v>
      </c>
      <c r="D135" s="148" t="s">
        <v>9</v>
      </c>
      <c r="E135" s="148" t="s">
        <v>616</v>
      </c>
      <c r="F135" s="148" t="s">
        <v>8</v>
      </c>
      <c r="G135" s="148" t="s">
        <v>9</v>
      </c>
      <c r="H135" s="148" t="s">
        <v>616</v>
      </c>
      <c r="I135" s="148" t="s">
        <v>8</v>
      </c>
      <c r="J135" s="148" t="s">
        <v>9</v>
      </c>
      <c r="K135" s="148" t="s">
        <v>616</v>
      </c>
    </row>
    <row r="136" spans="1:14" ht="14.25" hidden="1" customHeight="1" x14ac:dyDescent="0.2">
      <c r="A136" s="229"/>
      <c r="B136" s="194"/>
      <c r="C136" s="147" t="s">
        <v>84</v>
      </c>
      <c r="D136" s="147" t="s">
        <v>85</v>
      </c>
      <c r="E136" s="147" t="s">
        <v>86</v>
      </c>
      <c r="F136" s="147" t="s">
        <v>84</v>
      </c>
      <c r="G136" s="147" t="s">
        <v>85</v>
      </c>
      <c r="H136" s="147" t="s">
        <v>86</v>
      </c>
      <c r="I136" s="147" t="s">
        <v>84</v>
      </c>
      <c r="J136" s="147" t="s">
        <v>85</v>
      </c>
      <c r="K136" s="147" t="s">
        <v>86</v>
      </c>
    </row>
    <row r="137" spans="1:14" ht="14.25" hidden="1" customHeight="1" x14ac:dyDescent="0.2">
      <c r="A137" s="148" t="s">
        <v>19</v>
      </c>
      <c r="B137" s="148" t="s">
        <v>20</v>
      </c>
      <c r="C137" s="148" t="s">
        <v>21</v>
      </c>
      <c r="D137" s="148" t="s">
        <v>22</v>
      </c>
      <c r="E137" s="148" t="s">
        <v>23</v>
      </c>
      <c r="F137" s="148" t="s">
        <v>24</v>
      </c>
      <c r="G137" s="148" t="s">
        <v>25</v>
      </c>
      <c r="H137" s="148" t="s">
        <v>26</v>
      </c>
      <c r="I137" s="148" t="s">
        <v>27</v>
      </c>
      <c r="J137" s="148" t="s">
        <v>28</v>
      </c>
      <c r="K137" s="148" t="s">
        <v>29</v>
      </c>
    </row>
    <row r="138" spans="1:14" ht="39.75" hidden="1" customHeight="1" x14ac:dyDescent="0.2">
      <c r="A138" s="15"/>
      <c r="B138" s="70"/>
      <c r="C138" s="78"/>
      <c r="D138" s="78"/>
      <c r="E138" s="78"/>
      <c r="F138" s="145"/>
      <c r="G138" s="145"/>
      <c r="H138" s="145"/>
      <c r="I138" s="145"/>
      <c r="J138" s="145"/>
      <c r="K138" s="145"/>
    </row>
    <row r="139" spans="1:14" ht="16.5" hidden="1" customHeight="1" x14ac:dyDescent="0.2">
      <c r="A139" s="15"/>
      <c r="B139" s="70"/>
      <c r="C139" s="78"/>
      <c r="D139" s="78"/>
      <c r="E139" s="78"/>
      <c r="F139" s="145"/>
      <c r="G139" s="145"/>
      <c r="H139" s="145"/>
      <c r="I139" s="145"/>
      <c r="J139" s="145"/>
      <c r="K139" s="145"/>
    </row>
    <row r="140" spans="1:14" ht="14.25" hidden="1" customHeight="1" x14ac:dyDescent="0.2">
      <c r="A140" s="148" t="s">
        <v>123</v>
      </c>
      <c r="B140" s="70" t="s">
        <v>93</v>
      </c>
      <c r="C140" s="148" t="s">
        <v>1</v>
      </c>
      <c r="D140" s="148" t="s">
        <v>1</v>
      </c>
      <c r="E140" s="148" t="s">
        <v>1</v>
      </c>
      <c r="F140" s="148" t="s">
        <v>1</v>
      </c>
      <c r="G140" s="148" t="s">
        <v>1</v>
      </c>
      <c r="H140" s="148" t="s">
        <v>1</v>
      </c>
      <c r="I140" s="149">
        <f>SUM(I138:I139)</f>
        <v>0</v>
      </c>
      <c r="J140" s="149">
        <f t="shared" ref="J140:K140" si="21">SUM(J138:J139)</f>
        <v>0</v>
      </c>
      <c r="K140" s="149">
        <f t="shared" si="21"/>
        <v>0</v>
      </c>
    </row>
    <row r="141" spans="1:14" ht="14.25" customHeight="1" x14ac:dyDescent="0.2">
      <c r="A141" s="80"/>
      <c r="B141" s="80"/>
      <c r="C141" s="80"/>
      <c r="D141" s="80"/>
      <c r="E141" s="80"/>
      <c r="F141" s="80"/>
      <c r="G141" s="80"/>
      <c r="H141" s="80"/>
      <c r="I141" s="82"/>
      <c r="J141" s="82"/>
      <c r="K141" s="82"/>
    </row>
    <row r="142" spans="1:14" x14ac:dyDescent="0.2">
      <c r="A142" s="39" t="s">
        <v>650</v>
      </c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4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4" ht="15" customHeight="1" x14ac:dyDescent="0.2">
      <c r="A144" s="227" t="s">
        <v>201</v>
      </c>
      <c r="B144" s="194" t="s">
        <v>11</v>
      </c>
      <c r="C144" s="208" t="s">
        <v>544</v>
      </c>
      <c r="D144" s="208"/>
      <c r="E144" s="208"/>
      <c r="F144" s="208" t="s">
        <v>543</v>
      </c>
      <c r="G144" s="208"/>
      <c r="H144" s="208"/>
      <c r="I144" s="208" t="s">
        <v>83</v>
      </c>
      <c r="J144" s="208"/>
      <c r="K144" s="208"/>
    </row>
    <row r="145" spans="1:11" ht="15.75" customHeight="1" x14ac:dyDescent="0.2">
      <c r="A145" s="228"/>
      <c r="B145" s="194"/>
      <c r="C145" s="148" t="s">
        <v>8</v>
      </c>
      <c r="D145" s="148" t="s">
        <v>9</v>
      </c>
      <c r="E145" s="148" t="s">
        <v>616</v>
      </c>
      <c r="F145" s="148" t="s">
        <v>8</v>
      </c>
      <c r="G145" s="148" t="s">
        <v>9</v>
      </c>
      <c r="H145" s="148" t="s">
        <v>616</v>
      </c>
      <c r="I145" s="148" t="s">
        <v>8</v>
      </c>
      <c r="J145" s="148" t="s">
        <v>9</v>
      </c>
      <c r="K145" s="148" t="s">
        <v>616</v>
      </c>
    </row>
    <row r="146" spans="1:11" ht="51" x14ac:dyDescent="0.2">
      <c r="A146" s="229"/>
      <c r="B146" s="194"/>
      <c r="C146" s="147" t="s">
        <v>84</v>
      </c>
      <c r="D146" s="147" t="s">
        <v>85</v>
      </c>
      <c r="E146" s="147" t="s">
        <v>86</v>
      </c>
      <c r="F146" s="147" t="s">
        <v>84</v>
      </c>
      <c r="G146" s="147" t="s">
        <v>85</v>
      </c>
      <c r="H146" s="147" t="s">
        <v>86</v>
      </c>
      <c r="I146" s="147" t="s">
        <v>84</v>
      </c>
      <c r="J146" s="147" t="s">
        <v>85</v>
      </c>
      <c r="K146" s="147" t="s">
        <v>86</v>
      </c>
    </row>
    <row r="147" spans="1:11" x14ac:dyDescent="0.2">
      <c r="A147" s="148" t="s">
        <v>19</v>
      </c>
      <c r="B147" s="148" t="s">
        <v>20</v>
      </c>
      <c r="C147" s="148" t="s">
        <v>21</v>
      </c>
      <c r="D147" s="148" t="s">
        <v>22</v>
      </c>
      <c r="E147" s="148" t="s">
        <v>23</v>
      </c>
      <c r="F147" s="148" t="s">
        <v>24</v>
      </c>
      <c r="G147" s="148" t="s">
        <v>25</v>
      </c>
      <c r="H147" s="148" t="s">
        <v>26</v>
      </c>
      <c r="I147" s="148" t="s">
        <v>27</v>
      </c>
      <c r="J147" s="148" t="s">
        <v>28</v>
      </c>
      <c r="K147" s="148" t="s">
        <v>29</v>
      </c>
    </row>
    <row r="148" spans="1:11" ht="28.5" customHeight="1" x14ac:dyDescent="0.2">
      <c r="A148" s="15" t="s">
        <v>545</v>
      </c>
      <c r="B148" s="148" t="s">
        <v>31</v>
      </c>
      <c r="C148" s="78">
        <v>1</v>
      </c>
      <c r="D148" s="78">
        <f>C148</f>
        <v>1</v>
      </c>
      <c r="E148" s="78">
        <f>C148</f>
        <v>1</v>
      </c>
      <c r="F148" s="145">
        <v>50000</v>
      </c>
      <c r="G148" s="145">
        <f>F148</f>
        <v>50000</v>
      </c>
      <c r="H148" s="145">
        <f>F148</f>
        <v>50000</v>
      </c>
      <c r="I148" s="145">
        <f>F148</f>
        <v>50000</v>
      </c>
      <c r="J148" s="145">
        <f>I148</f>
        <v>50000</v>
      </c>
      <c r="K148" s="145">
        <f>I148</f>
        <v>50000</v>
      </c>
    </row>
    <row r="149" spans="1:11" ht="15.75" customHeight="1" x14ac:dyDescent="0.2">
      <c r="A149" s="148" t="s">
        <v>123</v>
      </c>
      <c r="B149" s="70" t="s">
        <v>641</v>
      </c>
      <c r="C149" s="148" t="s">
        <v>1</v>
      </c>
      <c r="D149" s="148" t="s">
        <v>1</v>
      </c>
      <c r="E149" s="148" t="s">
        <v>1</v>
      </c>
      <c r="F149" s="148" t="s">
        <v>1</v>
      </c>
      <c r="G149" s="148" t="s">
        <v>1</v>
      </c>
      <c r="H149" s="148" t="s">
        <v>1</v>
      </c>
      <c r="I149" s="149">
        <f>SUM(I148:I148)</f>
        <v>50000</v>
      </c>
      <c r="J149" s="149">
        <f>SUM(J148:J148)</f>
        <v>50000</v>
      </c>
      <c r="K149" s="149">
        <f>SUM(K148:K148)</f>
        <v>50000</v>
      </c>
    </row>
    <row r="150" spans="1:11" ht="15.75" customHeight="1" x14ac:dyDescent="0.2">
      <c r="A150" s="80"/>
      <c r="B150" s="80"/>
      <c r="C150" s="80"/>
      <c r="D150" s="80"/>
      <c r="E150" s="80"/>
      <c r="F150" s="80"/>
      <c r="G150" s="80"/>
      <c r="H150" s="80"/>
      <c r="I150" s="82"/>
      <c r="J150" s="82"/>
      <c r="K150" s="82"/>
    </row>
    <row r="151" spans="1:11" x14ac:dyDescent="0.2">
      <c r="A151" s="39" t="s">
        <v>651</v>
      </c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 hidden="1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 ht="15.75" hidden="1" customHeight="1" x14ac:dyDescent="0.2">
      <c r="A153" s="227" t="s">
        <v>201</v>
      </c>
      <c r="B153" s="194" t="s">
        <v>11</v>
      </c>
      <c r="C153" s="208" t="s">
        <v>544</v>
      </c>
      <c r="D153" s="208"/>
      <c r="E153" s="208"/>
      <c r="F153" s="208" t="s">
        <v>543</v>
      </c>
      <c r="G153" s="208"/>
      <c r="H153" s="208"/>
      <c r="I153" s="208" t="s">
        <v>83</v>
      </c>
      <c r="J153" s="208"/>
      <c r="K153" s="208"/>
    </row>
    <row r="154" spans="1:11" ht="14.25" hidden="1" customHeight="1" x14ac:dyDescent="0.2">
      <c r="A154" s="228"/>
      <c r="B154" s="194"/>
      <c r="C154" s="148" t="s">
        <v>8</v>
      </c>
      <c r="D154" s="148" t="s">
        <v>9</v>
      </c>
      <c r="E154" s="148" t="s">
        <v>616</v>
      </c>
      <c r="F154" s="148" t="s">
        <v>8</v>
      </c>
      <c r="G154" s="148" t="s">
        <v>9</v>
      </c>
      <c r="H154" s="148" t="s">
        <v>616</v>
      </c>
      <c r="I154" s="148" t="s">
        <v>8</v>
      </c>
      <c r="J154" s="148" t="s">
        <v>9</v>
      </c>
      <c r="K154" s="148" t="s">
        <v>616</v>
      </c>
    </row>
    <row r="155" spans="1:11" ht="51" hidden="1" x14ac:dyDescent="0.2">
      <c r="A155" s="229"/>
      <c r="B155" s="194"/>
      <c r="C155" s="147" t="s">
        <v>84</v>
      </c>
      <c r="D155" s="147" t="s">
        <v>85</v>
      </c>
      <c r="E155" s="147" t="s">
        <v>86</v>
      </c>
      <c r="F155" s="147" t="s">
        <v>84</v>
      </c>
      <c r="G155" s="147" t="s">
        <v>85</v>
      </c>
      <c r="H155" s="147" t="s">
        <v>86</v>
      </c>
      <c r="I155" s="147" t="s">
        <v>84</v>
      </c>
      <c r="J155" s="147" t="s">
        <v>85</v>
      </c>
      <c r="K155" s="147" t="s">
        <v>86</v>
      </c>
    </row>
    <row r="156" spans="1:11" hidden="1" x14ac:dyDescent="0.2">
      <c r="A156" s="148" t="s">
        <v>19</v>
      </c>
      <c r="B156" s="148" t="s">
        <v>20</v>
      </c>
      <c r="C156" s="148" t="s">
        <v>21</v>
      </c>
      <c r="D156" s="148" t="s">
        <v>22</v>
      </c>
      <c r="E156" s="148" t="s">
        <v>23</v>
      </c>
      <c r="F156" s="148" t="s">
        <v>24</v>
      </c>
      <c r="G156" s="148" t="s">
        <v>25</v>
      </c>
      <c r="H156" s="148" t="s">
        <v>26</v>
      </c>
      <c r="I156" s="148" t="s">
        <v>27</v>
      </c>
      <c r="J156" s="148" t="s">
        <v>28</v>
      </c>
      <c r="K156" s="148" t="s">
        <v>29</v>
      </c>
    </row>
    <row r="157" spans="1:11" ht="16.5" hidden="1" customHeight="1" x14ac:dyDescent="0.2">
      <c r="A157" s="15"/>
      <c r="B157" s="148"/>
      <c r="C157" s="78"/>
      <c r="D157" s="78"/>
      <c r="E157" s="78"/>
      <c r="F157" s="145"/>
      <c r="G157" s="145"/>
      <c r="H157" s="145"/>
      <c r="I157" s="145"/>
      <c r="J157" s="145"/>
      <c r="K157" s="145"/>
    </row>
    <row r="158" spans="1:11" hidden="1" x14ac:dyDescent="0.2">
      <c r="A158" s="148" t="s">
        <v>123</v>
      </c>
      <c r="B158" s="70" t="s">
        <v>643</v>
      </c>
      <c r="C158" s="148" t="s">
        <v>1</v>
      </c>
      <c r="D158" s="148" t="s">
        <v>1</v>
      </c>
      <c r="E158" s="148" t="s">
        <v>1</v>
      </c>
      <c r="F158" s="148" t="s">
        <v>1</v>
      </c>
      <c r="G158" s="148" t="s">
        <v>1</v>
      </c>
      <c r="H158" s="148" t="s">
        <v>1</v>
      </c>
      <c r="I158" s="83">
        <f>SUM(I157:I157)</f>
        <v>0</v>
      </c>
      <c r="J158" s="149">
        <f>SUM(J157:J157)</f>
        <v>0</v>
      </c>
      <c r="K158" s="149">
        <f>SUM(K157:K157)</f>
        <v>0</v>
      </c>
    </row>
    <row r="159" spans="1:11" x14ac:dyDescent="0.2">
      <c r="A159" s="80"/>
      <c r="B159" s="80"/>
      <c r="C159" s="80"/>
      <c r="D159" s="80"/>
      <c r="E159" s="80"/>
      <c r="F159" s="80"/>
      <c r="G159" s="80"/>
      <c r="H159" s="80"/>
      <c r="I159" s="84"/>
      <c r="J159" s="82"/>
      <c r="K159" s="82"/>
    </row>
    <row r="160" spans="1:11" x14ac:dyDescent="0.2">
      <c r="A160" s="39" t="s">
        <v>652</v>
      </c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 hidden="1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 ht="15" hidden="1" customHeight="1" x14ac:dyDescent="0.2">
      <c r="A162" s="227" t="s">
        <v>201</v>
      </c>
      <c r="B162" s="194" t="s">
        <v>11</v>
      </c>
      <c r="C162" s="208" t="s">
        <v>544</v>
      </c>
      <c r="D162" s="208"/>
      <c r="E162" s="208"/>
      <c r="F162" s="208" t="s">
        <v>543</v>
      </c>
      <c r="G162" s="208"/>
      <c r="H162" s="208"/>
      <c r="I162" s="208" t="s">
        <v>83</v>
      </c>
      <c r="J162" s="208"/>
      <c r="K162" s="208"/>
    </row>
    <row r="163" spans="1:11" ht="15.75" hidden="1" customHeight="1" x14ac:dyDescent="0.2">
      <c r="A163" s="228"/>
      <c r="B163" s="194"/>
      <c r="C163" s="148" t="s">
        <v>8</v>
      </c>
      <c r="D163" s="148" t="s">
        <v>9</v>
      </c>
      <c r="E163" s="148" t="s">
        <v>616</v>
      </c>
      <c r="F163" s="148" t="s">
        <v>8</v>
      </c>
      <c r="G163" s="148" t="s">
        <v>9</v>
      </c>
      <c r="H163" s="148" t="s">
        <v>616</v>
      </c>
      <c r="I163" s="148" t="s">
        <v>8</v>
      </c>
      <c r="J163" s="148" t="s">
        <v>9</v>
      </c>
      <c r="K163" s="148" t="s">
        <v>616</v>
      </c>
    </row>
    <row r="164" spans="1:11" ht="51" hidden="1" x14ac:dyDescent="0.2">
      <c r="A164" s="229"/>
      <c r="B164" s="194"/>
      <c r="C164" s="147" t="s">
        <v>84</v>
      </c>
      <c r="D164" s="147" t="s">
        <v>85</v>
      </c>
      <c r="E164" s="147" t="s">
        <v>86</v>
      </c>
      <c r="F164" s="147" t="s">
        <v>84</v>
      </c>
      <c r="G164" s="147" t="s">
        <v>85</v>
      </c>
      <c r="H164" s="147" t="s">
        <v>86</v>
      </c>
      <c r="I164" s="147" t="s">
        <v>84</v>
      </c>
      <c r="J164" s="147" t="s">
        <v>85</v>
      </c>
      <c r="K164" s="147" t="s">
        <v>86</v>
      </c>
    </row>
    <row r="165" spans="1:11" hidden="1" x14ac:dyDescent="0.2">
      <c r="A165" s="148" t="s">
        <v>19</v>
      </c>
      <c r="B165" s="148" t="s">
        <v>20</v>
      </c>
      <c r="C165" s="148" t="s">
        <v>21</v>
      </c>
      <c r="D165" s="148" t="s">
        <v>22</v>
      </c>
      <c r="E165" s="148" t="s">
        <v>23</v>
      </c>
      <c r="F165" s="148" t="s">
        <v>24</v>
      </c>
      <c r="G165" s="148" t="s">
        <v>25</v>
      </c>
      <c r="H165" s="148" t="s">
        <v>26</v>
      </c>
      <c r="I165" s="148" t="s">
        <v>27</v>
      </c>
      <c r="J165" s="148" t="s">
        <v>28</v>
      </c>
      <c r="K165" s="148" t="s">
        <v>29</v>
      </c>
    </row>
    <row r="166" spans="1:11" ht="39.75" hidden="1" customHeight="1" x14ac:dyDescent="0.2">
      <c r="A166" s="15"/>
      <c r="B166" s="148" t="s">
        <v>31</v>
      </c>
      <c r="C166" s="78"/>
      <c r="D166" s="78">
        <f>C166</f>
        <v>0</v>
      </c>
      <c r="E166" s="78">
        <f>C166</f>
        <v>0</v>
      </c>
      <c r="F166" s="145"/>
      <c r="G166" s="145">
        <f>F166</f>
        <v>0</v>
      </c>
      <c r="H166" s="145">
        <f>F166</f>
        <v>0</v>
      </c>
      <c r="I166" s="145">
        <f>F166</f>
        <v>0</v>
      </c>
      <c r="J166" s="145">
        <f>I166</f>
        <v>0</v>
      </c>
      <c r="K166" s="145">
        <f>I166</f>
        <v>0</v>
      </c>
    </row>
    <row r="167" spans="1:11" hidden="1" x14ac:dyDescent="0.2">
      <c r="A167" s="148" t="s">
        <v>123</v>
      </c>
      <c r="B167" s="70" t="s">
        <v>644</v>
      </c>
      <c r="C167" s="148" t="s">
        <v>1</v>
      </c>
      <c r="D167" s="148" t="s">
        <v>1</v>
      </c>
      <c r="E167" s="148" t="s">
        <v>1</v>
      </c>
      <c r="F167" s="148" t="s">
        <v>1</v>
      </c>
      <c r="G167" s="148" t="s">
        <v>1</v>
      </c>
      <c r="H167" s="148" t="s">
        <v>1</v>
      </c>
      <c r="I167" s="149">
        <f>SUM(I166:I166)</f>
        <v>0</v>
      </c>
      <c r="J167" s="149">
        <f>SUM(J166:J166)</f>
        <v>0</v>
      </c>
      <c r="K167" s="149">
        <f>SUM(K166:K166)</f>
        <v>0</v>
      </c>
    </row>
    <row r="168" spans="1:11" x14ac:dyDescent="0.2">
      <c r="A168" s="80"/>
      <c r="B168" s="80"/>
      <c r="C168" s="80"/>
      <c r="D168" s="80"/>
      <c r="E168" s="80"/>
      <c r="F168" s="80"/>
      <c r="G168" s="80"/>
      <c r="H168" s="80"/>
      <c r="I168" s="82"/>
      <c r="J168" s="82"/>
      <c r="K168" s="82"/>
    </row>
    <row r="169" spans="1:11" x14ac:dyDescent="0.2">
      <c r="A169" s="39" t="s">
        <v>653</v>
      </c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 hidden="1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 ht="16.5" hidden="1" customHeight="1" x14ac:dyDescent="0.2">
      <c r="A171" s="227" t="s">
        <v>201</v>
      </c>
      <c r="B171" s="194" t="s">
        <v>11</v>
      </c>
      <c r="C171" s="208" t="s">
        <v>544</v>
      </c>
      <c r="D171" s="208"/>
      <c r="E171" s="208"/>
      <c r="F171" s="208" t="s">
        <v>543</v>
      </c>
      <c r="G171" s="208"/>
      <c r="H171" s="208"/>
      <c r="I171" s="208" t="s">
        <v>83</v>
      </c>
      <c r="J171" s="208"/>
      <c r="K171" s="208"/>
    </row>
    <row r="172" spans="1:11" ht="14.25" hidden="1" customHeight="1" x14ac:dyDescent="0.2">
      <c r="A172" s="228"/>
      <c r="B172" s="194"/>
      <c r="C172" s="148" t="s">
        <v>8</v>
      </c>
      <c r="D172" s="148" t="s">
        <v>9</v>
      </c>
      <c r="E172" s="148" t="s">
        <v>616</v>
      </c>
      <c r="F172" s="148" t="s">
        <v>8</v>
      </c>
      <c r="G172" s="148" t="s">
        <v>9</v>
      </c>
      <c r="H172" s="148" t="s">
        <v>616</v>
      </c>
      <c r="I172" s="148" t="s">
        <v>8</v>
      </c>
      <c r="J172" s="148" t="s">
        <v>9</v>
      </c>
      <c r="K172" s="148" t="s">
        <v>616</v>
      </c>
    </row>
    <row r="173" spans="1:11" ht="51" hidden="1" x14ac:dyDescent="0.2">
      <c r="A173" s="229"/>
      <c r="B173" s="194"/>
      <c r="C173" s="147" t="s">
        <v>84</v>
      </c>
      <c r="D173" s="147" t="s">
        <v>85</v>
      </c>
      <c r="E173" s="147" t="s">
        <v>86</v>
      </c>
      <c r="F173" s="147" t="s">
        <v>84</v>
      </c>
      <c r="G173" s="147" t="s">
        <v>85</v>
      </c>
      <c r="H173" s="147" t="s">
        <v>86</v>
      </c>
      <c r="I173" s="147" t="s">
        <v>84</v>
      </c>
      <c r="J173" s="147" t="s">
        <v>85</v>
      </c>
      <c r="K173" s="147" t="s">
        <v>86</v>
      </c>
    </row>
    <row r="174" spans="1:11" hidden="1" x14ac:dyDescent="0.2">
      <c r="A174" s="148" t="s">
        <v>19</v>
      </c>
      <c r="B174" s="148" t="s">
        <v>20</v>
      </c>
      <c r="C174" s="148" t="s">
        <v>21</v>
      </c>
      <c r="D174" s="148" t="s">
        <v>22</v>
      </c>
      <c r="E174" s="148" t="s">
        <v>23</v>
      </c>
      <c r="F174" s="148" t="s">
        <v>24</v>
      </c>
      <c r="G174" s="148" t="s">
        <v>25</v>
      </c>
      <c r="H174" s="148" t="s">
        <v>26</v>
      </c>
      <c r="I174" s="148" t="s">
        <v>27</v>
      </c>
      <c r="J174" s="148" t="s">
        <v>28</v>
      </c>
      <c r="K174" s="148" t="s">
        <v>29</v>
      </c>
    </row>
    <row r="175" spans="1:11" ht="15.75" hidden="1" customHeight="1" x14ac:dyDescent="0.2">
      <c r="A175" s="15"/>
      <c r="B175" s="148"/>
      <c r="C175" s="78"/>
      <c r="D175" s="78"/>
      <c r="E175" s="78"/>
      <c r="F175" s="145"/>
      <c r="G175" s="145"/>
      <c r="H175" s="145"/>
      <c r="I175" s="145"/>
      <c r="J175" s="145"/>
      <c r="K175" s="145"/>
    </row>
    <row r="176" spans="1:11" hidden="1" x14ac:dyDescent="0.2">
      <c r="A176" s="148" t="s">
        <v>123</v>
      </c>
      <c r="B176" s="70" t="s">
        <v>645</v>
      </c>
      <c r="C176" s="148" t="s">
        <v>1</v>
      </c>
      <c r="D176" s="148" t="s">
        <v>1</v>
      </c>
      <c r="E176" s="148" t="s">
        <v>1</v>
      </c>
      <c r="F176" s="148" t="s">
        <v>1</v>
      </c>
      <c r="G176" s="148" t="s">
        <v>1</v>
      </c>
      <c r="H176" s="148" t="s">
        <v>1</v>
      </c>
      <c r="I176" s="149">
        <f>SUM(I175:I175)</f>
        <v>0</v>
      </c>
      <c r="J176" s="149">
        <f>SUM(J175:J175)</f>
        <v>0</v>
      </c>
      <c r="K176" s="149">
        <f>SUM(K175:K175)</f>
        <v>0</v>
      </c>
    </row>
    <row r="177" spans="1:11" x14ac:dyDescent="0.2">
      <c r="A177" s="80"/>
      <c r="B177" s="80"/>
      <c r="C177" s="80"/>
      <c r="D177" s="80"/>
      <c r="E177" s="80"/>
      <c r="F177" s="80"/>
      <c r="G177" s="80"/>
      <c r="H177" s="80"/>
      <c r="I177" s="82"/>
      <c r="J177" s="82"/>
      <c r="K177" s="82"/>
    </row>
    <row r="178" spans="1:11" x14ac:dyDescent="0.2">
      <c r="A178" s="39" t="s">
        <v>654</v>
      </c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 hidden="1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 ht="16.5" hidden="1" customHeight="1" x14ac:dyDescent="0.2">
      <c r="A180" s="227" t="s">
        <v>201</v>
      </c>
      <c r="B180" s="194" t="s">
        <v>11</v>
      </c>
      <c r="C180" s="208" t="s">
        <v>544</v>
      </c>
      <c r="D180" s="208"/>
      <c r="E180" s="208"/>
      <c r="F180" s="208" t="s">
        <v>543</v>
      </c>
      <c r="G180" s="208"/>
      <c r="H180" s="208"/>
      <c r="I180" s="208" t="s">
        <v>83</v>
      </c>
      <c r="J180" s="208"/>
      <c r="K180" s="208"/>
    </row>
    <row r="181" spans="1:11" ht="14.25" hidden="1" customHeight="1" x14ac:dyDescent="0.2">
      <c r="A181" s="228"/>
      <c r="B181" s="194"/>
      <c r="C181" s="148" t="s">
        <v>8</v>
      </c>
      <c r="D181" s="148" t="s">
        <v>9</v>
      </c>
      <c r="E181" s="148" t="s">
        <v>616</v>
      </c>
      <c r="F181" s="148" t="s">
        <v>8</v>
      </c>
      <c r="G181" s="148" t="s">
        <v>9</v>
      </c>
      <c r="H181" s="148" t="s">
        <v>616</v>
      </c>
      <c r="I181" s="148" t="s">
        <v>8</v>
      </c>
      <c r="J181" s="148" t="s">
        <v>9</v>
      </c>
      <c r="K181" s="148" t="s">
        <v>616</v>
      </c>
    </row>
    <row r="182" spans="1:11" ht="51" hidden="1" x14ac:dyDescent="0.2">
      <c r="A182" s="229"/>
      <c r="B182" s="194"/>
      <c r="C182" s="147" t="s">
        <v>84</v>
      </c>
      <c r="D182" s="147" t="s">
        <v>85</v>
      </c>
      <c r="E182" s="147" t="s">
        <v>86</v>
      </c>
      <c r="F182" s="147" t="s">
        <v>84</v>
      </c>
      <c r="G182" s="147" t="s">
        <v>85</v>
      </c>
      <c r="H182" s="147" t="s">
        <v>86</v>
      </c>
      <c r="I182" s="147" t="s">
        <v>84</v>
      </c>
      <c r="J182" s="147" t="s">
        <v>85</v>
      </c>
      <c r="K182" s="147" t="s">
        <v>86</v>
      </c>
    </row>
    <row r="183" spans="1:11" hidden="1" x14ac:dyDescent="0.2">
      <c r="A183" s="148" t="s">
        <v>19</v>
      </c>
      <c r="B183" s="148" t="s">
        <v>20</v>
      </c>
      <c r="C183" s="148" t="s">
        <v>21</v>
      </c>
      <c r="D183" s="148" t="s">
        <v>22</v>
      </c>
      <c r="E183" s="148" t="s">
        <v>23</v>
      </c>
      <c r="F183" s="148" t="s">
        <v>24</v>
      </c>
      <c r="G183" s="148" t="s">
        <v>25</v>
      </c>
      <c r="H183" s="148" t="s">
        <v>26</v>
      </c>
      <c r="I183" s="148" t="s">
        <v>27</v>
      </c>
      <c r="J183" s="148" t="s">
        <v>28</v>
      </c>
      <c r="K183" s="148" t="s">
        <v>29</v>
      </c>
    </row>
    <row r="184" spans="1:11" ht="27" hidden="1" customHeight="1" x14ac:dyDescent="0.2">
      <c r="A184" s="15"/>
      <c r="B184" s="148" t="s">
        <v>31</v>
      </c>
      <c r="C184" s="78"/>
      <c r="D184" s="78">
        <f>C184</f>
        <v>0</v>
      </c>
      <c r="E184" s="78">
        <f>C184</f>
        <v>0</v>
      </c>
      <c r="F184" s="145"/>
      <c r="G184" s="145">
        <f>F184</f>
        <v>0</v>
      </c>
      <c r="H184" s="145">
        <f>F184</f>
        <v>0</v>
      </c>
      <c r="I184" s="145">
        <f>F184</f>
        <v>0</v>
      </c>
      <c r="J184" s="145">
        <f>I184</f>
        <v>0</v>
      </c>
      <c r="K184" s="145">
        <f>I184</f>
        <v>0</v>
      </c>
    </row>
    <row r="185" spans="1:11" hidden="1" x14ac:dyDescent="0.2">
      <c r="A185" s="148" t="s">
        <v>123</v>
      </c>
      <c r="B185" s="70" t="s">
        <v>646</v>
      </c>
      <c r="C185" s="148" t="s">
        <v>1</v>
      </c>
      <c r="D185" s="148" t="s">
        <v>1</v>
      </c>
      <c r="E185" s="148" t="s">
        <v>1</v>
      </c>
      <c r="F185" s="148" t="s">
        <v>1</v>
      </c>
      <c r="G185" s="148" t="s">
        <v>1</v>
      </c>
      <c r="H185" s="148" t="s">
        <v>1</v>
      </c>
      <c r="I185" s="149">
        <f>SUM(I184:I184)</f>
        <v>0</v>
      </c>
      <c r="J185" s="149">
        <f>SUM(J184:J184)</f>
        <v>0</v>
      </c>
      <c r="K185" s="149">
        <f>SUM(K184:K184)</f>
        <v>0</v>
      </c>
    </row>
    <row r="186" spans="1:11" x14ac:dyDescent="0.2">
      <c r="A186" s="80"/>
      <c r="B186" s="80"/>
      <c r="C186" s="80"/>
      <c r="D186" s="80"/>
      <c r="E186" s="80"/>
      <c r="F186" s="80"/>
      <c r="G186" s="80"/>
      <c r="H186" s="80"/>
      <c r="I186" s="82"/>
      <c r="J186" s="82"/>
      <c r="K186" s="82"/>
    </row>
    <row r="187" spans="1:11" x14ac:dyDescent="0.2">
      <c r="A187" s="39" t="s">
        <v>655</v>
      </c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 hidden="1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 ht="14.25" hidden="1" customHeight="1" x14ac:dyDescent="0.2">
      <c r="A189" s="227" t="s">
        <v>201</v>
      </c>
      <c r="B189" s="194" t="s">
        <v>11</v>
      </c>
      <c r="C189" s="208" t="s">
        <v>544</v>
      </c>
      <c r="D189" s="208"/>
      <c r="E189" s="208"/>
      <c r="F189" s="208" t="s">
        <v>543</v>
      </c>
      <c r="G189" s="208"/>
      <c r="H189" s="208"/>
      <c r="I189" s="208" t="s">
        <v>83</v>
      </c>
      <c r="J189" s="208"/>
      <c r="K189" s="208"/>
    </row>
    <row r="190" spans="1:11" ht="14.25" hidden="1" customHeight="1" x14ac:dyDescent="0.2">
      <c r="A190" s="228"/>
      <c r="B190" s="194"/>
      <c r="C190" s="148" t="s">
        <v>8</v>
      </c>
      <c r="D190" s="148" t="s">
        <v>9</v>
      </c>
      <c r="E190" s="148" t="s">
        <v>616</v>
      </c>
      <c r="F190" s="148" t="s">
        <v>8</v>
      </c>
      <c r="G190" s="148" t="s">
        <v>9</v>
      </c>
      <c r="H190" s="148" t="s">
        <v>616</v>
      </c>
      <c r="I190" s="148" t="s">
        <v>8</v>
      </c>
      <c r="J190" s="148" t="s">
        <v>9</v>
      </c>
      <c r="K190" s="148" t="s">
        <v>616</v>
      </c>
    </row>
    <row r="191" spans="1:11" ht="51" hidden="1" x14ac:dyDescent="0.2">
      <c r="A191" s="229"/>
      <c r="B191" s="194"/>
      <c r="C191" s="147" t="s">
        <v>84</v>
      </c>
      <c r="D191" s="147" t="s">
        <v>85</v>
      </c>
      <c r="E191" s="147" t="s">
        <v>86</v>
      </c>
      <c r="F191" s="147" t="s">
        <v>84</v>
      </c>
      <c r="G191" s="147" t="s">
        <v>85</v>
      </c>
      <c r="H191" s="147" t="s">
        <v>86</v>
      </c>
      <c r="I191" s="147" t="s">
        <v>84</v>
      </c>
      <c r="J191" s="147" t="s">
        <v>85</v>
      </c>
      <c r="K191" s="147" t="s">
        <v>86</v>
      </c>
    </row>
    <row r="192" spans="1:11" hidden="1" x14ac:dyDescent="0.2">
      <c r="A192" s="148" t="s">
        <v>19</v>
      </c>
      <c r="B192" s="148" t="s">
        <v>20</v>
      </c>
      <c r="C192" s="148" t="s">
        <v>21</v>
      </c>
      <c r="D192" s="148" t="s">
        <v>22</v>
      </c>
      <c r="E192" s="148" t="s">
        <v>23</v>
      </c>
      <c r="F192" s="148" t="s">
        <v>24</v>
      </c>
      <c r="G192" s="148" t="s">
        <v>25</v>
      </c>
      <c r="H192" s="148" t="s">
        <v>26</v>
      </c>
      <c r="I192" s="148" t="s">
        <v>27</v>
      </c>
      <c r="J192" s="148" t="s">
        <v>28</v>
      </c>
      <c r="K192" s="148" t="s">
        <v>29</v>
      </c>
    </row>
    <row r="193" spans="1:13" ht="65.25" hidden="1" customHeight="1" x14ac:dyDescent="0.2">
      <c r="A193" s="15"/>
      <c r="B193" s="148"/>
      <c r="C193" s="78"/>
      <c r="D193" s="78"/>
      <c r="E193" s="78"/>
      <c r="F193" s="145"/>
      <c r="G193" s="145"/>
      <c r="H193" s="145"/>
      <c r="I193" s="145"/>
      <c r="J193" s="145"/>
      <c r="K193" s="145"/>
    </row>
    <row r="194" spans="1:13" hidden="1" x14ac:dyDescent="0.2">
      <c r="A194" s="148" t="s">
        <v>123</v>
      </c>
      <c r="B194" s="70" t="s">
        <v>647</v>
      </c>
      <c r="C194" s="148" t="s">
        <v>1</v>
      </c>
      <c r="D194" s="148" t="s">
        <v>1</v>
      </c>
      <c r="E194" s="148" t="s">
        <v>1</v>
      </c>
      <c r="F194" s="148" t="s">
        <v>1</v>
      </c>
      <c r="G194" s="148" t="s">
        <v>1</v>
      </c>
      <c r="H194" s="148" t="s">
        <v>1</v>
      </c>
      <c r="I194" s="149">
        <f>SUM(I193:I193)</f>
        <v>0</v>
      </c>
      <c r="J194" s="149">
        <f>SUM(J193:J193)</f>
        <v>0</v>
      </c>
      <c r="K194" s="149">
        <f>SUM(K193:K193)</f>
        <v>0</v>
      </c>
    </row>
    <row r="195" spans="1:13" x14ac:dyDescent="0.2">
      <c r="A195" s="80"/>
      <c r="B195" s="80"/>
      <c r="C195" s="80"/>
      <c r="D195" s="80"/>
      <c r="E195" s="80"/>
      <c r="F195" s="80"/>
      <c r="G195" s="80"/>
      <c r="H195" s="80"/>
      <c r="I195" s="82"/>
      <c r="J195" s="82"/>
      <c r="K195" s="82"/>
    </row>
    <row r="196" spans="1:13" x14ac:dyDescent="0.2">
      <c r="A196" s="39" t="s">
        <v>656</v>
      </c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3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M197" s="85"/>
    </row>
    <row r="198" spans="1:13" ht="15" customHeight="1" x14ac:dyDescent="0.2">
      <c r="A198" s="227" t="s">
        <v>201</v>
      </c>
      <c r="B198" s="194" t="s">
        <v>11</v>
      </c>
      <c r="C198" s="208" t="s">
        <v>544</v>
      </c>
      <c r="D198" s="208"/>
      <c r="E198" s="208"/>
      <c r="F198" s="208" t="s">
        <v>543</v>
      </c>
      <c r="G198" s="208"/>
      <c r="H198" s="208"/>
      <c r="I198" s="208" t="s">
        <v>83</v>
      </c>
      <c r="J198" s="208"/>
      <c r="K198" s="208"/>
      <c r="L198" s="238"/>
      <c r="M198" s="239"/>
    </row>
    <row r="199" spans="1:13" ht="15" customHeight="1" x14ac:dyDescent="0.2">
      <c r="A199" s="228"/>
      <c r="B199" s="194"/>
      <c r="C199" s="148" t="s">
        <v>8</v>
      </c>
      <c r="D199" s="148" t="s">
        <v>9</v>
      </c>
      <c r="E199" s="148" t="s">
        <v>616</v>
      </c>
      <c r="F199" s="148" t="s">
        <v>8</v>
      </c>
      <c r="G199" s="148" t="s">
        <v>9</v>
      </c>
      <c r="H199" s="148" t="s">
        <v>616</v>
      </c>
      <c r="I199" s="148" t="s">
        <v>8</v>
      </c>
      <c r="J199" s="148" t="s">
        <v>9</v>
      </c>
      <c r="K199" s="148" t="s">
        <v>616</v>
      </c>
      <c r="L199" s="238"/>
      <c r="M199" s="239"/>
    </row>
    <row r="200" spans="1:13" ht="51" x14ac:dyDescent="0.2">
      <c r="A200" s="229"/>
      <c r="B200" s="194"/>
      <c r="C200" s="147" t="s">
        <v>84</v>
      </c>
      <c r="D200" s="147" t="s">
        <v>85</v>
      </c>
      <c r="E200" s="147" t="s">
        <v>86</v>
      </c>
      <c r="F200" s="147" t="s">
        <v>84</v>
      </c>
      <c r="G200" s="147" t="s">
        <v>85</v>
      </c>
      <c r="H200" s="147" t="s">
        <v>86</v>
      </c>
      <c r="I200" s="147" t="s">
        <v>84</v>
      </c>
      <c r="J200" s="147" t="s">
        <v>85</v>
      </c>
      <c r="K200" s="147" t="s">
        <v>86</v>
      </c>
      <c r="L200" s="238"/>
      <c r="M200" s="239"/>
    </row>
    <row r="201" spans="1:13" x14ac:dyDescent="0.2">
      <c r="A201" s="148" t="s">
        <v>19</v>
      </c>
      <c r="B201" s="148" t="s">
        <v>20</v>
      </c>
      <c r="C201" s="148" t="s">
        <v>21</v>
      </c>
      <c r="D201" s="148" t="s">
        <v>22</v>
      </c>
      <c r="E201" s="148" t="s">
        <v>23</v>
      </c>
      <c r="F201" s="148" t="s">
        <v>24</v>
      </c>
      <c r="G201" s="148" t="s">
        <v>25</v>
      </c>
      <c r="H201" s="148" t="s">
        <v>26</v>
      </c>
      <c r="I201" s="148" t="s">
        <v>27</v>
      </c>
      <c r="J201" s="148" t="s">
        <v>28</v>
      </c>
      <c r="K201" s="148" t="s">
        <v>29</v>
      </c>
      <c r="L201" s="116"/>
      <c r="M201" s="111"/>
    </row>
    <row r="202" spans="1:13" ht="30" customHeight="1" x14ac:dyDescent="0.2">
      <c r="A202" s="15" t="s">
        <v>559</v>
      </c>
      <c r="B202" s="70" t="s">
        <v>31</v>
      </c>
      <c r="C202" s="148">
        <v>1</v>
      </c>
      <c r="D202" s="148">
        <f t="shared" ref="D202" si="22">C202</f>
        <v>1</v>
      </c>
      <c r="E202" s="148">
        <f t="shared" ref="E202" si="23">C202</f>
        <v>1</v>
      </c>
      <c r="F202" s="68">
        <v>387200</v>
      </c>
      <c r="G202" s="145">
        <f t="shared" ref="G202" si="24">F202</f>
        <v>387200</v>
      </c>
      <c r="H202" s="145">
        <f t="shared" ref="H202" si="25">F202</f>
        <v>387200</v>
      </c>
      <c r="I202" s="145">
        <f t="shared" ref="I202" si="26">F202</f>
        <v>387200</v>
      </c>
      <c r="J202" s="145">
        <f t="shared" ref="J202" si="27">I202</f>
        <v>387200</v>
      </c>
      <c r="K202" s="145">
        <f t="shared" ref="K202" si="28">I202</f>
        <v>387200</v>
      </c>
      <c r="L202" s="117"/>
      <c r="M202" s="112"/>
    </row>
    <row r="203" spans="1:13" x14ac:dyDescent="0.2">
      <c r="A203" s="148" t="s">
        <v>123</v>
      </c>
      <c r="B203" s="70" t="s">
        <v>648</v>
      </c>
      <c r="C203" s="148" t="s">
        <v>1</v>
      </c>
      <c r="D203" s="148" t="s">
        <v>1</v>
      </c>
      <c r="E203" s="148" t="s">
        <v>1</v>
      </c>
      <c r="F203" s="148" t="s">
        <v>1</v>
      </c>
      <c r="G203" s="148" t="s">
        <v>1</v>
      </c>
      <c r="H203" s="148" t="s">
        <v>1</v>
      </c>
      <c r="I203" s="149">
        <f>SUM(I202:I202)</f>
        <v>387200</v>
      </c>
      <c r="J203" s="149">
        <f>SUM(J202:J202)</f>
        <v>387200</v>
      </c>
      <c r="K203" s="149">
        <f>SUM(K202:K202)</f>
        <v>387200</v>
      </c>
      <c r="L203" s="118"/>
      <c r="M203" s="89"/>
    </row>
    <row r="204" spans="1:13" x14ac:dyDescent="0.2">
      <c r="A204" s="39" t="s">
        <v>658</v>
      </c>
      <c r="B204" s="23"/>
      <c r="C204" s="23"/>
      <c r="D204" s="23"/>
      <c r="E204" s="23"/>
      <c r="F204" s="23"/>
      <c r="G204" s="23"/>
      <c r="H204" s="23"/>
      <c r="I204" s="114"/>
      <c r="J204" s="23"/>
      <c r="K204" s="23"/>
      <c r="L204" s="89"/>
      <c r="M204" s="89"/>
    </row>
    <row r="205" spans="1:13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3" x14ac:dyDescent="0.2">
      <c r="A206" s="227" t="s">
        <v>201</v>
      </c>
      <c r="B206" s="194" t="s">
        <v>11</v>
      </c>
      <c r="C206" s="208" t="s">
        <v>544</v>
      </c>
      <c r="D206" s="208"/>
      <c r="E206" s="208"/>
      <c r="F206" s="208" t="s">
        <v>543</v>
      </c>
      <c r="G206" s="208"/>
      <c r="H206" s="208"/>
      <c r="I206" s="208" t="s">
        <v>83</v>
      </c>
      <c r="J206" s="208"/>
      <c r="K206" s="208"/>
    </row>
    <row r="207" spans="1:13" ht="15.75" customHeight="1" x14ac:dyDescent="0.2">
      <c r="A207" s="228"/>
      <c r="B207" s="194"/>
      <c r="C207" s="162" t="s">
        <v>8</v>
      </c>
      <c r="D207" s="162" t="s">
        <v>9</v>
      </c>
      <c r="E207" s="162" t="s">
        <v>616</v>
      </c>
      <c r="F207" s="162" t="s">
        <v>8</v>
      </c>
      <c r="G207" s="162" t="s">
        <v>9</v>
      </c>
      <c r="H207" s="162" t="s">
        <v>616</v>
      </c>
      <c r="I207" s="162" t="s">
        <v>8</v>
      </c>
      <c r="J207" s="162" t="s">
        <v>9</v>
      </c>
      <c r="K207" s="162" t="s">
        <v>616</v>
      </c>
    </row>
    <row r="208" spans="1:13" ht="17.25" customHeight="1" x14ac:dyDescent="0.2">
      <c r="A208" s="229"/>
      <c r="B208" s="194"/>
      <c r="C208" s="161" t="s">
        <v>84</v>
      </c>
      <c r="D208" s="161" t="s">
        <v>85</v>
      </c>
      <c r="E208" s="161" t="s">
        <v>86</v>
      </c>
      <c r="F208" s="161" t="s">
        <v>84</v>
      </c>
      <c r="G208" s="161" t="s">
        <v>85</v>
      </c>
      <c r="H208" s="161" t="s">
        <v>86</v>
      </c>
      <c r="I208" s="161" t="s">
        <v>84</v>
      </c>
      <c r="J208" s="161" t="s">
        <v>85</v>
      </c>
      <c r="K208" s="161" t="s">
        <v>86</v>
      </c>
    </row>
    <row r="209" spans="1:11" x14ac:dyDescent="0.2">
      <c r="A209" s="162" t="s">
        <v>19</v>
      </c>
      <c r="B209" s="162" t="s">
        <v>20</v>
      </c>
      <c r="C209" s="162" t="s">
        <v>21</v>
      </c>
      <c r="D209" s="162" t="s">
        <v>22</v>
      </c>
      <c r="E209" s="162" t="s">
        <v>23</v>
      </c>
      <c r="F209" s="162" t="s">
        <v>24</v>
      </c>
      <c r="G209" s="162" t="s">
        <v>25</v>
      </c>
      <c r="H209" s="162" t="s">
        <v>26</v>
      </c>
      <c r="I209" s="162" t="s">
        <v>27</v>
      </c>
      <c r="J209" s="162" t="s">
        <v>28</v>
      </c>
      <c r="K209" s="162" t="s">
        <v>29</v>
      </c>
    </row>
    <row r="210" spans="1:11" ht="27" customHeight="1" x14ac:dyDescent="0.2">
      <c r="A210" s="15" t="s">
        <v>561</v>
      </c>
      <c r="B210" s="162" t="s">
        <v>31</v>
      </c>
      <c r="C210" s="78">
        <v>1</v>
      </c>
      <c r="D210" s="78">
        <f>C210</f>
        <v>1</v>
      </c>
      <c r="E210" s="78">
        <f>C210</f>
        <v>1</v>
      </c>
      <c r="F210" s="160">
        <v>113000</v>
      </c>
      <c r="G210" s="160">
        <f>F210</f>
        <v>113000</v>
      </c>
      <c r="H210" s="160">
        <f>F210</f>
        <v>113000</v>
      </c>
      <c r="I210" s="160">
        <f>F210</f>
        <v>113000</v>
      </c>
      <c r="J210" s="160">
        <f>I210</f>
        <v>113000</v>
      </c>
      <c r="K210" s="160">
        <f>I210</f>
        <v>113000</v>
      </c>
    </row>
    <row r="211" spans="1:11" ht="12.75" customHeight="1" x14ac:dyDescent="0.2">
      <c r="A211" s="162" t="s">
        <v>123</v>
      </c>
      <c r="B211" s="70" t="s">
        <v>649</v>
      </c>
      <c r="C211" s="162" t="s">
        <v>1</v>
      </c>
      <c r="D211" s="162" t="s">
        <v>1</v>
      </c>
      <c r="E211" s="162" t="s">
        <v>1</v>
      </c>
      <c r="F211" s="162" t="s">
        <v>1</v>
      </c>
      <c r="G211" s="162" t="s">
        <v>1</v>
      </c>
      <c r="H211" s="162" t="s">
        <v>1</v>
      </c>
      <c r="I211" s="163">
        <f t="shared" ref="I211:K212" si="29">SUM(I210:I210)</f>
        <v>113000</v>
      </c>
      <c r="J211" s="163">
        <f t="shared" si="29"/>
        <v>113000</v>
      </c>
      <c r="K211" s="163">
        <f t="shared" si="29"/>
        <v>113000</v>
      </c>
    </row>
    <row r="212" spans="1:11" ht="14.25" customHeight="1" x14ac:dyDescent="0.2">
      <c r="A212" s="148" t="s">
        <v>123</v>
      </c>
      <c r="B212" s="70" t="s">
        <v>649</v>
      </c>
      <c r="C212" s="148" t="s">
        <v>1</v>
      </c>
      <c r="D212" s="148" t="s">
        <v>1</v>
      </c>
      <c r="E212" s="148" t="s">
        <v>1</v>
      </c>
      <c r="F212" s="148" t="s">
        <v>1</v>
      </c>
      <c r="G212" s="148" t="s">
        <v>1</v>
      </c>
      <c r="H212" s="148" t="s">
        <v>1</v>
      </c>
      <c r="I212" s="149">
        <f t="shared" si="29"/>
        <v>113000</v>
      </c>
      <c r="J212" s="149">
        <f t="shared" si="29"/>
        <v>113000</v>
      </c>
      <c r="K212" s="149">
        <f t="shared" si="29"/>
        <v>113000</v>
      </c>
    </row>
  </sheetData>
  <mergeCells count="103">
    <mergeCell ref="M198:M200"/>
    <mergeCell ref="A198:A200"/>
    <mergeCell ref="B198:B200"/>
    <mergeCell ref="C198:E198"/>
    <mergeCell ref="F198:H198"/>
    <mergeCell ref="I198:K198"/>
    <mergeCell ref="L198:L200"/>
    <mergeCell ref="A206:A208"/>
    <mergeCell ref="B206:B208"/>
    <mergeCell ref="C206:E206"/>
    <mergeCell ref="F206:H206"/>
    <mergeCell ref="I206:K206"/>
    <mergeCell ref="A180:A182"/>
    <mergeCell ref="B180:B182"/>
    <mergeCell ref="C180:E180"/>
    <mergeCell ref="F180:H180"/>
    <mergeCell ref="I180:K180"/>
    <mergeCell ref="A189:A191"/>
    <mergeCell ref="B189:B191"/>
    <mergeCell ref="C189:E189"/>
    <mergeCell ref="F189:H189"/>
    <mergeCell ref="I189:K189"/>
    <mergeCell ref="A162:A164"/>
    <mergeCell ref="B162:B164"/>
    <mergeCell ref="C162:E162"/>
    <mergeCell ref="F162:H162"/>
    <mergeCell ref="I162:K162"/>
    <mergeCell ref="A171:A173"/>
    <mergeCell ref="B171:B173"/>
    <mergeCell ref="C171:E171"/>
    <mergeCell ref="F171:H171"/>
    <mergeCell ref="I171:K171"/>
    <mergeCell ref="A144:A146"/>
    <mergeCell ref="B144:B146"/>
    <mergeCell ref="C144:E144"/>
    <mergeCell ref="F144:H144"/>
    <mergeCell ref="I144:K144"/>
    <mergeCell ref="A153:A155"/>
    <mergeCell ref="B153:B155"/>
    <mergeCell ref="C153:E153"/>
    <mergeCell ref="F153:H153"/>
    <mergeCell ref="I153:K153"/>
    <mergeCell ref="A121:A123"/>
    <mergeCell ref="B121:B123"/>
    <mergeCell ref="C121:E121"/>
    <mergeCell ref="F121:H121"/>
    <mergeCell ref="I121:K121"/>
    <mergeCell ref="A134:A136"/>
    <mergeCell ref="B134:B136"/>
    <mergeCell ref="C134:E134"/>
    <mergeCell ref="F134:H134"/>
    <mergeCell ref="I134:K134"/>
    <mergeCell ref="A110:N110"/>
    <mergeCell ref="A112:A114"/>
    <mergeCell ref="B112:B114"/>
    <mergeCell ref="C112:E112"/>
    <mergeCell ref="F112:H112"/>
    <mergeCell ref="I112:K112"/>
    <mergeCell ref="A93:A95"/>
    <mergeCell ref="B93:B95"/>
    <mergeCell ref="C93:E93"/>
    <mergeCell ref="F93:H93"/>
    <mergeCell ref="I93:K93"/>
    <mergeCell ref="A103:A105"/>
    <mergeCell ref="B103:B105"/>
    <mergeCell ref="C103:E103"/>
    <mergeCell ref="F103:H103"/>
    <mergeCell ref="I103:K103"/>
    <mergeCell ref="A84:A86"/>
    <mergeCell ref="B84:B86"/>
    <mergeCell ref="C84:E84"/>
    <mergeCell ref="F84:H84"/>
    <mergeCell ref="I84:K84"/>
    <mergeCell ref="L84:N84"/>
    <mergeCell ref="A75:A77"/>
    <mergeCell ref="B75:B77"/>
    <mergeCell ref="C75:E75"/>
    <mergeCell ref="F75:H75"/>
    <mergeCell ref="I75:K75"/>
    <mergeCell ref="L75:L77"/>
    <mergeCell ref="A61:A63"/>
    <mergeCell ref="B61:B63"/>
    <mergeCell ref="C61:E61"/>
    <mergeCell ref="F61:H61"/>
    <mergeCell ref="I61:K61"/>
    <mergeCell ref="L61:L63"/>
    <mergeCell ref="F39:H39"/>
    <mergeCell ref="I39:K39"/>
    <mergeCell ref="L39:N39"/>
    <mergeCell ref="A52:A54"/>
    <mergeCell ref="B52:B54"/>
    <mergeCell ref="C52:E52"/>
    <mergeCell ref="F52:H52"/>
    <mergeCell ref="I52:K52"/>
    <mergeCell ref="B13:B14"/>
    <mergeCell ref="A39:A41"/>
    <mergeCell ref="B39:B41"/>
    <mergeCell ref="C39:E39"/>
    <mergeCell ref="A2:N2"/>
    <mergeCell ref="A4:N4"/>
    <mergeCell ref="A6:A8"/>
    <mergeCell ref="B6:B8"/>
    <mergeCell ref="C6:E6"/>
  </mergeCells>
  <pageMargins left="0.39370078740157483" right="0.19685039370078741" top="0.39370078740157483" bottom="0.19685039370078741" header="0.31496062992125984" footer="0.31496062992125984"/>
  <pageSetup paperSize="9" scale="75" orientation="landscape" r:id="rId1"/>
  <rowBreaks count="4" manualBreakCount="4">
    <brk id="28" max="13" man="1"/>
    <brk id="58" max="16383" man="1"/>
    <brk id="126" max="13" man="1"/>
    <brk id="1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9"/>
  <sheetViews>
    <sheetView view="pageBreakPreview" topLeftCell="A19" zoomScaleNormal="100" zoomScaleSheetLayoutView="100" workbookViewId="0">
      <selection activeCell="E14" sqref="E14:G14"/>
    </sheetView>
  </sheetViews>
  <sheetFormatPr defaultRowHeight="12.75" x14ac:dyDescent="0.2"/>
  <cols>
    <col min="1" max="1" width="7.42578125" customWidth="1"/>
    <col min="2" max="2" width="49.85546875" customWidth="1"/>
    <col min="3" max="3" width="7.42578125" customWidth="1"/>
    <col min="4" max="4" width="10.140625" customWidth="1"/>
    <col min="5" max="5" width="15.140625" customWidth="1"/>
    <col min="6" max="6" width="15.7109375" customWidth="1"/>
    <col min="7" max="7" width="15.85546875" customWidth="1"/>
    <col min="8" max="8" width="13.85546875" customWidth="1"/>
    <col min="9" max="9" width="9.42578125" customWidth="1"/>
    <col min="10" max="11" width="9.5703125" customWidth="1"/>
  </cols>
  <sheetData>
    <row r="1" spans="1:8" ht="21" customHeight="1" x14ac:dyDescent="0.2">
      <c r="A1" s="206" t="s">
        <v>5</v>
      </c>
      <c r="B1" s="207"/>
      <c r="C1" s="207"/>
      <c r="D1" s="207"/>
      <c r="E1" s="207"/>
      <c r="F1" s="207"/>
      <c r="G1" s="207"/>
      <c r="H1" s="207"/>
    </row>
    <row r="2" spans="1:8" x14ac:dyDescent="0.2">
      <c r="A2" s="208" t="s">
        <v>330</v>
      </c>
      <c r="B2" s="194" t="s">
        <v>10</v>
      </c>
      <c r="C2" s="194" t="s">
        <v>331</v>
      </c>
      <c r="D2" s="194" t="s">
        <v>332</v>
      </c>
      <c r="E2" s="209" t="s">
        <v>333</v>
      </c>
      <c r="F2" s="209"/>
      <c r="G2" s="209"/>
      <c r="H2" s="209"/>
    </row>
    <row r="3" spans="1:8" ht="16.5" customHeight="1" x14ac:dyDescent="0.2">
      <c r="A3" s="208"/>
      <c r="B3" s="194"/>
      <c r="C3" s="194"/>
      <c r="D3" s="194"/>
      <c r="E3" s="3" t="s">
        <v>8</v>
      </c>
      <c r="F3" s="3" t="s">
        <v>9</v>
      </c>
      <c r="G3" s="3" t="s">
        <v>616</v>
      </c>
      <c r="H3" s="200" t="s">
        <v>14</v>
      </c>
    </row>
    <row r="4" spans="1:8" ht="39" customHeight="1" x14ac:dyDescent="0.2">
      <c r="A4" s="208"/>
      <c r="B4" s="194"/>
      <c r="C4" s="194"/>
      <c r="D4" s="194"/>
      <c r="E4" s="37" t="s">
        <v>84</v>
      </c>
      <c r="F4" s="37" t="s">
        <v>85</v>
      </c>
      <c r="G4" s="37" t="s">
        <v>86</v>
      </c>
      <c r="H4" s="200"/>
    </row>
    <row r="5" spans="1:8" x14ac:dyDescent="0.2">
      <c r="A5" s="3" t="s">
        <v>19</v>
      </c>
      <c r="B5" s="13" t="s">
        <v>20</v>
      </c>
      <c r="C5" s="13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3" t="s">
        <v>26</v>
      </c>
    </row>
    <row r="6" spans="1:8" ht="18.75" customHeight="1" x14ac:dyDescent="0.2">
      <c r="A6" s="3" t="s">
        <v>19</v>
      </c>
      <c r="B6" s="20" t="s">
        <v>334</v>
      </c>
      <c r="C6" s="13" t="s">
        <v>335</v>
      </c>
      <c r="D6" s="9" t="s">
        <v>1</v>
      </c>
      <c r="E6" s="100">
        <f>SUM(E7:E13)</f>
        <v>18225673.620000001</v>
      </c>
      <c r="F6" s="100">
        <f t="shared" ref="F6:G6" si="0">SUM(F7:F13)</f>
        <v>15857211</v>
      </c>
      <c r="G6" s="100">
        <f t="shared" si="0"/>
        <v>15857211</v>
      </c>
      <c r="H6" s="100">
        <v>0</v>
      </c>
    </row>
    <row r="7" spans="1:8" ht="114.75" customHeight="1" x14ac:dyDescent="0.2">
      <c r="A7" s="9" t="s">
        <v>336</v>
      </c>
      <c r="B7" s="20" t="s">
        <v>337</v>
      </c>
      <c r="C7" s="13" t="s">
        <v>338</v>
      </c>
      <c r="D7" s="9" t="s">
        <v>1</v>
      </c>
      <c r="E7" s="100">
        <v>0</v>
      </c>
      <c r="F7" s="100">
        <v>0</v>
      </c>
      <c r="G7" s="100">
        <v>0</v>
      </c>
      <c r="H7" s="100">
        <v>0</v>
      </c>
    </row>
    <row r="8" spans="1:8" ht="52.5" customHeight="1" x14ac:dyDescent="0.2">
      <c r="A8" s="3" t="s">
        <v>339</v>
      </c>
      <c r="B8" s="20" t="s">
        <v>2</v>
      </c>
      <c r="C8" s="13" t="s">
        <v>340</v>
      </c>
      <c r="D8" s="9" t="s">
        <v>1</v>
      </c>
      <c r="E8" s="100">
        <v>0</v>
      </c>
      <c r="F8" s="100">
        <v>0</v>
      </c>
      <c r="G8" s="100">
        <v>0</v>
      </c>
      <c r="H8" s="100">
        <v>0</v>
      </c>
    </row>
    <row r="9" spans="1:8" ht="50.25" customHeight="1" x14ac:dyDescent="0.2">
      <c r="A9" s="9" t="s">
        <v>341</v>
      </c>
      <c r="B9" s="20" t="s">
        <v>342</v>
      </c>
      <c r="C9" s="3" t="s">
        <v>343</v>
      </c>
      <c r="D9" s="9" t="s">
        <v>1</v>
      </c>
      <c r="E9" s="100">
        <v>0</v>
      </c>
      <c r="F9" s="100">
        <v>0</v>
      </c>
      <c r="G9" s="100">
        <v>0</v>
      </c>
      <c r="H9" s="100">
        <v>0</v>
      </c>
    </row>
    <row r="10" spans="1:8" ht="26.25" customHeight="1" x14ac:dyDescent="0.2">
      <c r="A10" s="143" t="s">
        <v>670</v>
      </c>
      <c r="B10" s="144" t="s">
        <v>671</v>
      </c>
      <c r="C10" s="140">
        <v>26310</v>
      </c>
      <c r="D10" s="168" t="s">
        <v>1</v>
      </c>
      <c r="E10" s="139">
        <v>0</v>
      </c>
      <c r="F10" s="139">
        <v>0</v>
      </c>
      <c r="G10" s="139">
        <v>0</v>
      </c>
      <c r="H10" s="139">
        <v>0</v>
      </c>
    </row>
    <row r="11" spans="1:8" ht="15.75" customHeight="1" x14ac:dyDescent="0.2">
      <c r="A11" s="143"/>
      <c r="B11" s="144" t="s">
        <v>672</v>
      </c>
      <c r="C11" s="140" t="s">
        <v>673</v>
      </c>
      <c r="D11" s="168" t="s">
        <v>1</v>
      </c>
      <c r="E11" s="139">
        <v>0</v>
      </c>
      <c r="F11" s="139">
        <v>0</v>
      </c>
      <c r="G11" s="139">
        <v>0</v>
      </c>
      <c r="H11" s="139">
        <v>0</v>
      </c>
    </row>
    <row r="12" spans="1:8" ht="14.25" customHeight="1" x14ac:dyDescent="0.2">
      <c r="A12" s="143" t="s">
        <v>674</v>
      </c>
      <c r="B12" s="144" t="s">
        <v>354</v>
      </c>
      <c r="C12" s="140">
        <v>26320</v>
      </c>
      <c r="D12" s="168" t="s">
        <v>1</v>
      </c>
      <c r="E12" s="139">
        <v>0</v>
      </c>
      <c r="F12" s="139">
        <v>0</v>
      </c>
      <c r="G12" s="139">
        <v>0</v>
      </c>
      <c r="H12" s="139">
        <v>0</v>
      </c>
    </row>
    <row r="13" spans="1:8" ht="50.25" customHeight="1" x14ac:dyDescent="0.2">
      <c r="A13" s="9" t="s">
        <v>344</v>
      </c>
      <c r="B13" s="20" t="s">
        <v>345</v>
      </c>
      <c r="C13" s="3" t="s">
        <v>346</v>
      </c>
      <c r="D13" s="9" t="s">
        <v>1</v>
      </c>
      <c r="E13" s="100">
        <f>E14+E23+E18</f>
        <v>18225673.620000001</v>
      </c>
      <c r="F13" s="166">
        <f t="shared" ref="F13:G13" si="1">F14+F23+F18</f>
        <v>15857211</v>
      </c>
      <c r="G13" s="166">
        <f t="shared" si="1"/>
        <v>15857211</v>
      </c>
      <c r="H13" s="100">
        <v>0</v>
      </c>
    </row>
    <row r="14" spans="1:8" ht="39.75" customHeight="1" x14ac:dyDescent="0.2">
      <c r="A14" s="9" t="s">
        <v>347</v>
      </c>
      <c r="B14" s="20" t="s">
        <v>348</v>
      </c>
      <c r="C14" s="3" t="s">
        <v>349</v>
      </c>
      <c r="D14" s="9" t="s">
        <v>1</v>
      </c>
      <c r="E14" s="100">
        <f>E15</f>
        <v>10656441.66</v>
      </c>
      <c r="F14" s="180">
        <f t="shared" ref="F14:G14" si="2">F15</f>
        <v>9700765</v>
      </c>
      <c r="G14" s="180">
        <f t="shared" si="2"/>
        <v>9700765</v>
      </c>
      <c r="H14" s="100">
        <v>0</v>
      </c>
    </row>
    <row r="15" spans="1:8" ht="14.25" customHeight="1" x14ac:dyDescent="0.2">
      <c r="A15" s="3" t="s">
        <v>350</v>
      </c>
      <c r="B15" s="20" t="s">
        <v>351</v>
      </c>
      <c r="C15" s="3" t="s">
        <v>352</v>
      </c>
      <c r="D15" s="9" t="s">
        <v>1</v>
      </c>
      <c r="E15" s="100">
        <f>'3.13(244)'!C12</f>
        <v>10656441.66</v>
      </c>
      <c r="F15" s="180">
        <f>'3.13(244)'!D12</f>
        <v>9700765</v>
      </c>
      <c r="G15" s="180">
        <f>'3.13(244)'!E12</f>
        <v>9700765</v>
      </c>
      <c r="H15" s="100">
        <v>0</v>
      </c>
    </row>
    <row r="16" spans="1:8" ht="14.25" customHeight="1" x14ac:dyDescent="0.2">
      <c r="A16" s="140"/>
      <c r="B16" s="144" t="s">
        <v>675</v>
      </c>
      <c r="C16" s="140" t="s">
        <v>676</v>
      </c>
      <c r="D16" s="141" t="s">
        <v>1</v>
      </c>
      <c r="E16" s="139">
        <v>0</v>
      </c>
      <c r="F16" s="139">
        <v>0</v>
      </c>
      <c r="G16" s="139">
        <v>0</v>
      </c>
      <c r="H16" s="139">
        <v>0</v>
      </c>
    </row>
    <row r="17" spans="1:8" ht="16.5" customHeight="1" x14ac:dyDescent="0.2">
      <c r="A17" s="3" t="s">
        <v>353</v>
      </c>
      <c r="B17" s="20" t="s">
        <v>354</v>
      </c>
      <c r="C17" s="3" t="s">
        <v>355</v>
      </c>
      <c r="D17" s="9" t="s">
        <v>1</v>
      </c>
      <c r="E17" s="100">
        <v>0</v>
      </c>
      <c r="F17" s="100">
        <v>0</v>
      </c>
      <c r="G17" s="100">
        <v>0</v>
      </c>
      <c r="H17" s="100">
        <v>0</v>
      </c>
    </row>
    <row r="18" spans="1:8" ht="39" customHeight="1" x14ac:dyDescent="0.2">
      <c r="A18" s="3" t="s">
        <v>356</v>
      </c>
      <c r="B18" s="20" t="s">
        <v>357</v>
      </c>
      <c r="C18" s="3" t="s">
        <v>358</v>
      </c>
      <c r="D18" s="9" t="s">
        <v>1</v>
      </c>
      <c r="E18" s="100">
        <f>E19</f>
        <v>0</v>
      </c>
      <c r="F18" s="100">
        <f>F19</f>
        <v>0</v>
      </c>
      <c r="G18" s="100">
        <f>G19</f>
        <v>0</v>
      </c>
      <c r="H18" s="100">
        <v>0</v>
      </c>
    </row>
    <row r="19" spans="1:8" ht="14.25" customHeight="1" x14ac:dyDescent="0.2">
      <c r="A19" s="9" t="s">
        <v>359</v>
      </c>
      <c r="B19" s="20" t="s">
        <v>351</v>
      </c>
      <c r="C19" s="3" t="s">
        <v>360</v>
      </c>
      <c r="D19" s="9" t="s">
        <v>1</v>
      </c>
      <c r="E19" s="100">
        <f>Непечатать2!C12</f>
        <v>0</v>
      </c>
      <c r="F19" s="100">
        <f>Непечатать2!D12</f>
        <v>0</v>
      </c>
      <c r="G19" s="100">
        <f>Непечатать2!E12</f>
        <v>0</v>
      </c>
      <c r="H19" s="100">
        <v>0</v>
      </c>
    </row>
    <row r="20" spans="1:8" ht="15.75" customHeight="1" x14ac:dyDescent="0.2">
      <c r="A20" s="9" t="s">
        <v>361</v>
      </c>
      <c r="B20" s="20" t="s">
        <v>354</v>
      </c>
      <c r="C20" s="3" t="s">
        <v>362</v>
      </c>
      <c r="D20" s="9" t="s">
        <v>1</v>
      </c>
      <c r="E20" s="100">
        <v>0</v>
      </c>
      <c r="F20" s="100">
        <v>0</v>
      </c>
      <c r="G20" s="100">
        <v>0</v>
      </c>
      <c r="H20" s="100">
        <v>0</v>
      </c>
    </row>
    <row r="21" spans="1:8" ht="27.75" customHeight="1" x14ac:dyDescent="0.2">
      <c r="A21" s="9" t="s">
        <v>363</v>
      </c>
      <c r="B21" s="20" t="s">
        <v>364</v>
      </c>
      <c r="C21" s="3" t="s">
        <v>365</v>
      </c>
      <c r="D21" s="9" t="s">
        <v>1</v>
      </c>
      <c r="E21" s="100">
        <v>0</v>
      </c>
      <c r="F21" s="100">
        <v>0</v>
      </c>
      <c r="G21" s="100">
        <v>0</v>
      </c>
      <c r="H21" s="100">
        <v>0</v>
      </c>
    </row>
    <row r="22" spans="1:8" ht="15.75" customHeight="1" x14ac:dyDescent="0.2">
      <c r="A22" s="141"/>
      <c r="B22" s="144" t="s">
        <v>675</v>
      </c>
      <c r="C22" s="140" t="s">
        <v>677</v>
      </c>
      <c r="D22" s="141" t="s">
        <v>1</v>
      </c>
      <c r="E22" s="139">
        <v>0</v>
      </c>
      <c r="F22" s="139">
        <v>0</v>
      </c>
      <c r="G22" s="139">
        <v>0</v>
      </c>
      <c r="H22" s="139">
        <v>0</v>
      </c>
    </row>
    <row r="23" spans="1:8" ht="14.25" customHeight="1" x14ac:dyDescent="0.2">
      <c r="A23" s="9" t="s">
        <v>366</v>
      </c>
      <c r="B23" s="20" t="s">
        <v>367</v>
      </c>
      <c r="C23" s="3" t="s">
        <v>368</v>
      </c>
      <c r="D23" s="9" t="s">
        <v>1</v>
      </c>
      <c r="E23" s="100">
        <f>E24</f>
        <v>7569231.9600000009</v>
      </c>
      <c r="F23" s="180">
        <f t="shared" ref="F23:G23" si="3">F24</f>
        <v>6156446</v>
      </c>
      <c r="G23" s="180">
        <f t="shared" si="3"/>
        <v>6156446</v>
      </c>
      <c r="H23" s="100">
        <v>0</v>
      </c>
    </row>
    <row r="24" spans="1:8" ht="15.75" customHeight="1" x14ac:dyDescent="0.2">
      <c r="A24" s="9" t="s">
        <v>369</v>
      </c>
      <c r="B24" s="20" t="s">
        <v>351</v>
      </c>
      <c r="C24" s="3" t="s">
        <v>370</v>
      </c>
      <c r="D24" s="9" t="s">
        <v>1</v>
      </c>
      <c r="E24" s="100">
        <f>'3.13(244)(2)'!C11</f>
        <v>7569231.9600000009</v>
      </c>
      <c r="F24" s="100">
        <f>'3.13(244)(2)'!D11</f>
        <v>6156446</v>
      </c>
      <c r="G24" s="100">
        <f>'3.13(244)(2)'!E11</f>
        <v>6156446</v>
      </c>
      <c r="H24" s="100">
        <v>0</v>
      </c>
    </row>
    <row r="25" spans="1:8" ht="15" customHeight="1" x14ac:dyDescent="0.2">
      <c r="A25" s="141"/>
      <c r="B25" s="144" t="s">
        <v>675</v>
      </c>
      <c r="C25" s="140" t="s">
        <v>678</v>
      </c>
      <c r="D25" s="141" t="s">
        <v>1</v>
      </c>
      <c r="E25" s="139">
        <v>0</v>
      </c>
      <c r="F25" s="139">
        <v>0</v>
      </c>
      <c r="G25" s="139">
        <v>0</v>
      </c>
      <c r="H25" s="139">
        <v>0</v>
      </c>
    </row>
    <row r="26" spans="1:8" ht="14.25" customHeight="1" x14ac:dyDescent="0.2">
      <c r="A26" s="9" t="s">
        <v>371</v>
      </c>
      <c r="B26" s="20" t="s">
        <v>354</v>
      </c>
      <c r="C26" s="3" t="s">
        <v>372</v>
      </c>
      <c r="D26" s="9" t="s">
        <v>1</v>
      </c>
      <c r="E26" s="100">
        <v>0</v>
      </c>
      <c r="F26" s="100">
        <v>0</v>
      </c>
      <c r="G26" s="100">
        <v>0</v>
      </c>
      <c r="H26" s="100">
        <v>0</v>
      </c>
    </row>
    <row r="27" spans="1:8" ht="51" customHeight="1" x14ac:dyDescent="0.2">
      <c r="A27" s="9" t="s">
        <v>373</v>
      </c>
      <c r="B27" s="20" t="s">
        <v>374</v>
      </c>
      <c r="C27" s="3" t="s">
        <v>375</v>
      </c>
      <c r="D27" s="9" t="s">
        <v>1</v>
      </c>
      <c r="E27" s="100">
        <f>E28</f>
        <v>18225673.620000001</v>
      </c>
      <c r="F27" s="180">
        <f t="shared" ref="F27:G27" si="4">F28</f>
        <v>15857211</v>
      </c>
      <c r="G27" s="180">
        <f t="shared" si="4"/>
        <v>15857211</v>
      </c>
      <c r="H27" s="100">
        <v>0</v>
      </c>
    </row>
    <row r="28" spans="1:8" ht="14.25" customHeight="1" x14ac:dyDescent="0.2">
      <c r="A28" s="33"/>
      <c r="B28" s="34" t="s">
        <v>376</v>
      </c>
      <c r="C28" s="3" t="s">
        <v>377</v>
      </c>
      <c r="D28" s="35"/>
      <c r="E28" s="100">
        <f>E13</f>
        <v>18225673.620000001</v>
      </c>
      <c r="F28" s="100">
        <f>F13</f>
        <v>15857211</v>
      </c>
      <c r="G28" s="100">
        <f>G13</f>
        <v>15857211</v>
      </c>
      <c r="H28" s="100">
        <v>0</v>
      </c>
    </row>
    <row r="29" spans="1:8" ht="51.75" customHeight="1" x14ac:dyDescent="0.2">
      <c r="A29" s="9" t="s">
        <v>378</v>
      </c>
      <c r="B29" s="20" t="s">
        <v>379</v>
      </c>
      <c r="C29" s="3" t="s">
        <v>380</v>
      </c>
      <c r="D29" s="9" t="s">
        <v>1</v>
      </c>
      <c r="E29" s="100">
        <v>0</v>
      </c>
      <c r="F29" s="100">
        <v>0</v>
      </c>
      <c r="G29" s="100">
        <v>0</v>
      </c>
      <c r="H29" s="100">
        <v>0</v>
      </c>
    </row>
    <row r="30" spans="1:8" ht="16.5" customHeight="1" x14ac:dyDescent="0.2">
      <c r="A30" s="33"/>
      <c r="B30" s="34" t="s">
        <v>376</v>
      </c>
      <c r="C30" s="3" t="s">
        <v>381</v>
      </c>
      <c r="D30" s="35"/>
      <c r="E30" s="100">
        <v>0</v>
      </c>
      <c r="F30" s="100">
        <v>0</v>
      </c>
      <c r="G30" s="100">
        <v>0</v>
      </c>
      <c r="H30" s="100">
        <v>0</v>
      </c>
    </row>
    <row r="31" spans="1:8" ht="45" customHeight="1" x14ac:dyDescent="0.2">
      <c r="A31" s="213" t="s">
        <v>679</v>
      </c>
      <c r="B31" s="213"/>
      <c r="C31" s="213"/>
      <c r="D31" s="213"/>
      <c r="E31" s="213"/>
      <c r="F31" s="213"/>
      <c r="G31" s="213"/>
      <c r="H31" s="213"/>
    </row>
    <row r="32" spans="1:8" x14ac:dyDescent="0.2">
      <c r="A32" s="23"/>
      <c r="B32" s="23"/>
      <c r="C32" s="23"/>
      <c r="D32" s="23"/>
      <c r="E32" s="23"/>
      <c r="F32" s="23"/>
      <c r="G32" s="23"/>
      <c r="H32" s="23"/>
    </row>
    <row r="33" spans="1:8" x14ac:dyDescent="0.2">
      <c r="A33" s="21" t="s">
        <v>613</v>
      </c>
      <c r="B33" s="21"/>
      <c r="C33" s="21"/>
      <c r="D33" s="21"/>
      <c r="E33" s="21"/>
      <c r="F33" s="21"/>
      <c r="G33" s="21"/>
      <c r="H33" s="21"/>
    </row>
    <row r="34" spans="1:8" x14ac:dyDescent="0.2">
      <c r="A34" s="21" t="s">
        <v>610</v>
      </c>
      <c r="B34" s="23"/>
      <c r="C34" s="23"/>
      <c r="D34" s="23"/>
      <c r="E34" s="23"/>
      <c r="F34" s="23"/>
      <c r="G34" s="23"/>
      <c r="H34" s="23"/>
    </row>
    <row r="35" spans="1:8" x14ac:dyDescent="0.2">
      <c r="A35" s="21" t="s">
        <v>79</v>
      </c>
      <c r="B35" s="23"/>
      <c r="C35" s="23"/>
      <c r="D35" s="23"/>
      <c r="E35" s="23"/>
      <c r="F35" s="23"/>
      <c r="G35" s="23"/>
      <c r="H35" s="23"/>
    </row>
    <row r="36" spans="1:8" x14ac:dyDescent="0.2">
      <c r="A36" s="23"/>
      <c r="B36" s="23"/>
      <c r="C36" s="23"/>
      <c r="D36" s="23"/>
      <c r="E36" s="23"/>
      <c r="F36" s="23"/>
      <c r="G36" s="23"/>
      <c r="H36" s="23"/>
    </row>
    <row r="37" spans="1:8" x14ac:dyDescent="0.2">
      <c r="A37" s="22" t="s">
        <v>614</v>
      </c>
      <c r="B37" s="22"/>
      <c r="C37" s="22"/>
      <c r="D37" s="22"/>
      <c r="E37" s="22"/>
      <c r="F37" s="22"/>
      <c r="G37" s="22"/>
      <c r="H37" s="22"/>
    </row>
    <row r="38" spans="1:8" x14ac:dyDescent="0.2">
      <c r="A38" s="202" t="s">
        <v>611</v>
      </c>
      <c r="B38" s="202"/>
      <c r="C38" s="202"/>
      <c r="D38" s="202"/>
      <c r="E38" s="202"/>
      <c r="F38" s="202"/>
      <c r="G38" s="202"/>
      <c r="H38" s="202"/>
    </row>
    <row r="39" spans="1:8" x14ac:dyDescent="0.2">
      <c r="A39" s="23"/>
      <c r="B39" s="23"/>
      <c r="C39" s="23"/>
      <c r="D39" s="23"/>
      <c r="E39" s="23"/>
      <c r="F39" s="23"/>
      <c r="G39" s="23"/>
      <c r="H39" s="23"/>
    </row>
    <row r="40" spans="1:8" x14ac:dyDescent="0.2">
      <c r="A40" s="21" t="s">
        <v>723</v>
      </c>
      <c r="B40" s="23"/>
      <c r="C40" s="23"/>
      <c r="D40" s="23"/>
      <c r="E40" s="23"/>
      <c r="F40" s="23"/>
      <c r="G40" s="23"/>
      <c r="H40" s="23"/>
    </row>
    <row r="41" spans="1:8" ht="13.5" thickBot="1" x14ac:dyDescent="0.25">
      <c r="A41" s="23"/>
      <c r="B41" s="23"/>
      <c r="C41" s="23"/>
      <c r="D41" s="23"/>
      <c r="E41" s="23"/>
      <c r="F41" s="23"/>
      <c r="G41" s="23"/>
      <c r="H41" s="23"/>
    </row>
    <row r="42" spans="1:8" x14ac:dyDescent="0.2">
      <c r="A42" s="24" t="s">
        <v>80</v>
      </c>
      <c r="B42" s="25"/>
      <c r="C42" s="25"/>
      <c r="D42" s="26"/>
      <c r="E42" s="23"/>
      <c r="F42" s="23"/>
      <c r="G42" s="23"/>
      <c r="H42" s="23"/>
    </row>
    <row r="43" spans="1:8" x14ac:dyDescent="0.2">
      <c r="A43" s="210" t="s">
        <v>714</v>
      </c>
      <c r="B43" s="211"/>
      <c r="C43" s="211"/>
      <c r="D43" s="212"/>
      <c r="E43" s="23"/>
      <c r="F43" s="23"/>
      <c r="G43" s="23"/>
      <c r="H43" s="23"/>
    </row>
    <row r="44" spans="1:8" x14ac:dyDescent="0.2">
      <c r="A44" s="97" t="s">
        <v>680</v>
      </c>
      <c r="B44" s="27"/>
      <c r="C44" s="27"/>
      <c r="D44" s="28"/>
      <c r="E44" s="23"/>
      <c r="F44" s="23"/>
      <c r="G44" s="23"/>
      <c r="H44" s="23"/>
    </row>
    <row r="45" spans="1:8" ht="18" customHeight="1" x14ac:dyDescent="0.2">
      <c r="A45" s="203" t="s">
        <v>715</v>
      </c>
      <c r="B45" s="204"/>
      <c r="C45" s="204"/>
      <c r="D45" s="205"/>
      <c r="E45" s="23"/>
      <c r="F45" s="23"/>
      <c r="G45" s="23"/>
      <c r="H45" s="23"/>
    </row>
    <row r="46" spans="1:8" x14ac:dyDescent="0.2">
      <c r="A46" s="97" t="s">
        <v>612</v>
      </c>
      <c r="B46" s="98"/>
      <c r="C46" s="27"/>
      <c r="D46" s="28"/>
      <c r="E46" s="23"/>
      <c r="F46" s="23"/>
      <c r="G46" s="23"/>
      <c r="H46" s="23"/>
    </row>
    <row r="47" spans="1:8" ht="21.75" customHeight="1" thickBot="1" x14ac:dyDescent="0.25">
      <c r="A47" s="29" t="s">
        <v>724</v>
      </c>
      <c r="B47" s="30"/>
      <c r="C47" s="30"/>
      <c r="D47" s="31"/>
      <c r="E47" s="23"/>
      <c r="F47" s="23"/>
      <c r="G47" s="23"/>
      <c r="H47" s="23"/>
    </row>
    <row r="48" spans="1:8" x14ac:dyDescent="0.2">
      <c r="A48" s="23"/>
      <c r="B48" s="23"/>
      <c r="C48" s="23"/>
      <c r="D48" s="23"/>
      <c r="E48" s="23"/>
      <c r="F48" s="23"/>
      <c r="G48" s="23"/>
      <c r="H48" s="23"/>
    </row>
    <row r="49" spans="1:8" x14ac:dyDescent="0.2">
      <c r="A49" s="36"/>
      <c r="B49" s="23"/>
      <c r="C49" s="23"/>
      <c r="D49" s="23"/>
      <c r="E49" s="23"/>
      <c r="F49" s="23"/>
      <c r="G49" s="23"/>
      <c r="H49" s="23"/>
    </row>
  </sheetData>
  <mergeCells count="11">
    <mergeCell ref="A38:H38"/>
    <mergeCell ref="A45:D45"/>
    <mergeCell ref="A1:H1"/>
    <mergeCell ref="A2:A4"/>
    <mergeCell ref="B2:B4"/>
    <mergeCell ref="C2:C4"/>
    <mergeCell ref="D2:D4"/>
    <mergeCell ref="E2:H2"/>
    <mergeCell ref="H3:H4"/>
    <mergeCell ref="A43:D43"/>
    <mergeCell ref="A31:H31"/>
  </mergeCells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57"/>
  <sheetViews>
    <sheetView view="pageBreakPreview" topLeftCell="A41" zoomScaleNormal="100" zoomScaleSheetLayoutView="100" workbookViewId="0">
      <selection activeCell="C63" sqref="C63"/>
    </sheetView>
  </sheetViews>
  <sheetFormatPr defaultRowHeight="12.75" x14ac:dyDescent="0.2"/>
  <cols>
    <col min="1" max="1" width="36.42578125" customWidth="1"/>
    <col min="2" max="2" width="7.5703125" customWidth="1"/>
    <col min="3" max="3" width="13.42578125" customWidth="1"/>
    <col min="4" max="4" width="13.140625" customWidth="1"/>
    <col min="5" max="5" width="14" customWidth="1"/>
    <col min="6" max="6" width="11.5703125" customWidth="1"/>
    <col min="7" max="7" width="10.42578125" customWidth="1"/>
    <col min="8" max="8" width="9.5703125" customWidth="1"/>
    <col min="9" max="9" width="12.85546875" customWidth="1"/>
    <col min="10" max="10" width="13.28515625" customWidth="1"/>
    <col min="11" max="11" width="12.42578125" customWidth="1"/>
    <col min="12" max="12" width="1.85546875" customWidth="1"/>
  </cols>
  <sheetData>
    <row r="1" spans="1:14" ht="21" customHeight="1" x14ac:dyDescent="0.2">
      <c r="A1" s="206" t="s">
        <v>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3"/>
      <c r="N1" s="23"/>
    </row>
    <row r="2" spans="1:14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0.25" customHeight="1" x14ac:dyDescent="0.2">
      <c r="A3" s="216" t="s">
        <v>81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3"/>
      <c r="N3" s="23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9.5" customHeight="1" x14ac:dyDescent="0.2">
      <c r="A5" s="216" t="s">
        <v>82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3"/>
      <c r="N5" s="23"/>
    </row>
    <row r="6" spans="1:14" hidden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idden="1" x14ac:dyDescent="0.2">
      <c r="A7" s="201" t="s">
        <v>10</v>
      </c>
      <c r="B7" s="194" t="s">
        <v>11</v>
      </c>
      <c r="C7" s="209" t="s">
        <v>83</v>
      </c>
      <c r="D7" s="209"/>
      <c r="E7" s="209"/>
      <c r="F7" s="23"/>
      <c r="G7" s="23"/>
      <c r="H7" s="23"/>
      <c r="I7" s="23"/>
      <c r="J7" s="23"/>
      <c r="K7" s="23"/>
      <c r="L7" s="23"/>
      <c r="M7" s="23"/>
      <c r="N7" s="23"/>
    </row>
    <row r="8" spans="1:14" hidden="1" x14ac:dyDescent="0.2">
      <c r="A8" s="201"/>
      <c r="B8" s="194"/>
      <c r="C8" s="3" t="s">
        <v>7</v>
      </c>
      <c r="D8" s="3" t="s">
        <v>249</v>
      </c>
      <c r="E8" s="3" t="s">
        <v>9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48.75" hidden="1" customHeight="1" x14ac:dyDescent="0.2">
      <c r="A9" s="201"/>
      <c r="B9" s="194"/>
      <c r="C9" s="13" t="s">
        <v>84</v>
      </c>
      <c r="D9" s="13" t="s">
        <v>85</v>
      </c>
      <c r="E9" s="13" t="s">
        <v>86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idden="1" x14ac:dyDescent="0.2">
      <c r="A10" s="3" t="s">
        <v>19</v>
      </c>
      <c r="B10" s="3" t="s">
        <v>20</v>
      </c>
      <c r="C10" s="3" t="s">
        <v>21</v>
      </c>
      <c r="D10" s="3" t="s">
        <v>22</v>
      </c>
      <c r="E10" s="3" t="s">
        <v>23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30" hidden="1" customHeight="1" x14ac:dyDescent="0.2">
      <c r="A11" s="15" t="s">
        <v>87</v>
      </c>
      <c r="B11" s="38" t="s">
        <v>88</v>
      </c>
      <c r="C11" s="32"/>
      <c r="D11" s="32"/>
      <c r="E11" s="3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54.75" hidden="1" customHeight="1" x14ac:dyDescent="0.2">
      <c r="A12" s="15" t="s">
        <v>89</v>
      </c>
      <c r="B12" s="3" t="s">
        <v>90</v>
      </c>
      <c r="C12" s="32"/>
      <c r="D12" s="32"/>
      <c r="E12" s="3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6.5" hidden="1" customHeight="1" x14ac:dyDescent="0.2">
      <c r="A13" s="15" t="s">
        <v>91</v>
      </c>
      <c r="B13" s="38" t="s">
        <v>92</v>
      </c>
      <c r="C13" s="32"/>
      <c r="D13" s="32"/>
      <c r="E13" s="3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53.25" hidden="1" customHeight="1" x14ac:dyDescent="0.2">
      <c r="A14" s="15" t="s">
        <v>39</v>
      </c>
      <c r="B14" s="9" t="s">
        <v>93</v>
      </c>
      <c r="C14" s="32"/>
      <c r="D14" s="32"/>
      <c r="E14" s="3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27" hidden="1" customHeight="1" x14ac:dyDescent="0.2">
      <c r="A15" s="15" t="s">
        <v>94</v>
      </c>
      <c r="B15" s="3" t="s">
        <v>95</v>
      </c>
      <c r="C15" s="4"/>
      <c r="D15" s="4"/>
      <c r="E15" s="4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39.75" hidden="1" customHeight="1" x14ac:dyDescent="0.2">
      <c r="A16" s="15" t="s">
        <v>41</v>
      </c>
      <c r="B16" s="3" t="s">
        <v>96</v>
      </c>
      <c r="C16" s="4"/>
      <c r="D16" s="4"/>
      <c r="E16" s="4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42.75" hidden="1" customHeight="1" x14ac:dyDescent="0.2">
      <c r="A17" s="15" t="s">
        <v>97</v>
      </c>
      <c r="B17" s="3" t="s">
        <v>98</v>
      </c>
      <c r="C17" s="4"/>
      <c r="D17" s="4"/>
      <c r="E17" s="4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27.75" hidden="1" customHeight="1" x14ac:dyDescent="0.2">
      <c r="A18" s="15" t="s">
        <v>99</v>
      </c>
      <c r="B18" s="3" t="s">
        <v>100</v>
      </c>
      <c r="C18" s="4"/>
      <c r="D18" s="4"/>
      <c r="E18" s="4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28.5" hidden="1" customHeight="1" x14ac:dyDescent="0.2">
      <c r="A19" s="15" t="s">
        <v>101</v>
      </c>
      <c r="B19" s="38" t="s">
        <v>102</v>
      </c>
      <c r="C19" s="4"/>
      <c r="D19" s="4"/>
      <c r="E19" s="4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66" hidden="1" customHeight="1" x14ac:dyDescent="0.2">
      <c r="A20" s="15" t="s">
        <v>103</v>
      </c>
      <c r="B20" s="9" t="s">
        <v>104</v>
      </c>
      <c r="C20" s="4"/>
      <c r="D20" s="4"/>
      <c r="E20" s="4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43.5" hidden="1" customHeight="1" x14ac:dyDescent="0.2">
      <c r="A21" s="15" t="s">
        <v>105</v>
      </c>
      <c r="B21" s="3" t="s">
        <v>106</v>
      </c>
      <c r="C21" s="4"/>
      <c r="D21" s="4"/>
      <c r="E21" s="4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41.25" hidden="1" customHeight="1" x14ac:dyDescent="0.2">
      <c r="A22" s="15" t="s">
        <v>107</v>
      </c>
      <c r="B22" s="9" t="s">
        <v>108</v>
      </c>
      <c r="C22" s="4"/>
      <c r="D22" s="4"/>
      <c r="E22" s="4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30.75" hidden="1" customHeight="1" x14ac:dyDescent="0.2">
      <c r="A23" s="15" t="s">
        <v>109</v>
      </c>
      <c r="B23" s="38" t="s">
        <v>110</v>
      </c>
      <c r="C23" s="4"/>
      <c r="D23" s="4"/>
      <c r="E23" s="4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51" hidden="1" x14ac:dyDescent="0.2">
      <c r="A24" s="15" t="s">
        <v>111</v>
      </c>
      <c r="B24" s="3" t="s">
        <v>112</v>
      </c>
      <c r="C24" s="4"/>
      <c r="D24" s="4"/>
      <c r="E24" s="4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38.25" hidden="1" x14ac:dyDescent="0.2">
      <c r="A25" s="15" t="s">
        <v>113</v>
      </c>
      <c r="B25" s="3" t="s">
        <v>114</v>
      </c>
      <c r="C25" s="4"/>
      <c r="D25" s="4"/>
      <c r="E25" s="4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8" customHeight="1" x14ac:dyDescent="0.2">
      <c r="A27" s="217" t="s">
        <v>115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3"/>
      <c r="M27" s="23"/>
      <c r="N27" s="23"/>
    </row>
    <row r="28" spans="1:14" hidden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47.25" hidden="1" customHeight="1" x14ac:dyDescent="0.2">
      <c r="A29" s="200" t="s">
        <v>116</v>
      </c>
      <c r="B29" s="194" t="s">
        <v>11</v>
      </c>
      <c r="C29" s="194" t="s">
        <v>117</v>
      </c>
      <c r="D29" s="194"/>
      <c r="E29" s="194"/>
      <c r="F29" s="200" t="s">
        <v>118</v>
      </c>
      <c r="G29" s="200"/>
      <c r="H29" s="200"/>
      <c r="I29" s="194" t="s">
        <v>119</v>
      </c>
      <c r="J29" s="194"/>
      <c r="K29" s="194"/>
      <c r="L29" s="23"/>
      <c r="M29" s="23"/>
      <c r="N29" s="23"/>
    </row>
    <row r="30" spans="1:14" hidden="1" x14ac:dyDescent="0.2">
      <c r="A30" s="200"/>
      <c r="B30" s="194"/>
      <c r="C30" s="3" t="s">
        <v>7</v>
      </c>
      <c r="D30" s="3" t="s">
        <v>8</v>
      </c>
      <c r="E30" s="3" t="s">
        <v>9</v>
      </c>
      <c r="F30" s="3" t="s">
        <v>7</v>
      </c>
      <c r="G30" s="3" t="s">
        <v>8</v>
      </c>
      <c r="H30" s="3" t="s">
        <v>9</v>
      </c>
      <c r="I30" s="3" t="s">
        <v>7</v>
      </c>
      <c r="J30" s="3" t="s">
        <v>8</v>
      </c>
      <c r="K30" s="3" t="s">
        <v>9</v>
      </c>
      <c r="L30" s="23"/>
      <c r="M30" s="23"/>
      <c r="N30" s="23"/>
    </row>
    <row r="31" spans="1:14" ht="54" hidden="1" customHeight="1" x14ac:dyDescent="0.2">
      <c r="A31" s="200"/>
      <c r="B31" s="194"/>
      <c r="C31" s="37" t="s">
        <v>84</v>
      </c>
      <c r="D31" s="37" t="s">
        <v>85</v>
      </c>
      <c r="E31" s="37" t="s">
        <v>86</v>
      </c>
      <c r="F31" s="37" t="s">
        <v>84</v>
      </c>
      <c r="G31" s="37" t="s">
        <v>85</v>
      </c>
      <c r="H31" s="37" t="s">
        <v>86</v>
      </c>
      <c r="I31" s="37" t="s">
        <v>84</v>
      </c>
      <c r="J31" s="37" t="s">
        <v>85</v>
      </c>
      <c r="K31" s="37" t="s">
        <v>86</v>
      </c>
      <c r="L31" s="23"/>
      <c r="M31" s="23"/>
      <c r="N31" s="23"/>
    </row>
    <row r="32" spans="1:14" hidden="1" x14ac:dyDescent="0.2">
      <c r="A32" s="3" t="s">
        <v>19</v>
      </c>
      <c r="B32" s="3" t="s">
        <v>20</v>
      </c>
      <c r="C32" s="3" t="s">
        <v>21</v>
      </c>
      <c r="D32" s="3" t="s">
        <v>22</v>
      </c>
      <c r="E32" s="3" t="s">
        <v>23</v>
      </c>
      <c r="F32" s="3" t="s">
        <v>24</v>
      </c>
      <c r="G32" s="3" t="s">
        <v>25</v>
      </c>
      <c r="H32" s="3" t="s">
        <v>26</v>
      </c>
      <c r="I32" s="3" t="s">
        <v>27</v>
      </c>
      <c r="J32" s="3" t="s">
        <v>28</v>
      </c>
      <c r="K32" s="3" t="s">
        <v>29</v>
      </c>
      <c r="L32" s="23"/>
      <c r="M32" s="23"/>
      <c r="N32" s="23"/>
    </row>
    <row r="33" spans="1:14" ht="14.25" hidden="1" customHeight="1" x14ac:dyDescent="0.2">
      <c r="A33" s="15" t="s">
        <v>120</v>
      </c>
      <c r="B33" s="9" t="s">
        <v>88</v>
      </c>
      <c r="C33" s="9" t="s">
        <v>1</v>
      </c>
      <c r="D33" s="9" t="s">
        <v>1</v>
      </c>
      <c r="E33" s="9" t="s">
        <v>1</v>
      </c>
      <c r="F33" s="9" t="s">
        <v>1</v>
      </c>
      <c r="G33" s="9" t="s">
        <v>1</v>
      </c>
      <c r="H33" s="9" t="s">
        <v>1</v>
      </c>
      <c r="I33" s="4"/>
      <c r="J33" s="4"/>
      <c r="K33" s="4"/>
      <c r="L33" s="23"/>
      <c r="M33" s="23"/>
      <c r="N33" s="23"/>
    </row>
    <row r="34" spans="1:14" hidden="1" x14ac:dyDescent="0.2">
      <c r="A34" s="4" t="s">
        <v>121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23"/>
      <c r="M34" s="23"/>
      <c r="N34" s="23"/>
    </row>
    <row r="35" spans="1:14" ht="15.75" hidden="1" customHeight="1" x14ac:dyDescent="0.2">
      <c r="A35" s="15" t="s">
        <v>122</v>
      </c>
      <c r="B35" s="9" t="s">
        <v>90</v>
      </c>
      <c r="C35" s="9" t="s">
        <v>1</v>
      </c>
      <c r="D35" s="9" t="s">
        <v>1</v>
      </c>
      <c r="E35" s="9" t="s">
        <v>1</v>
      </c>
      <c r="F35" s="9" t="s">
        <v>1</v>
      </c>
      <c r="G35" s="9" t="s">
        <v>1</v>
      </c>
      <c r="H35" s="9" t="s">
        <v>1</v>
      </c>
      <c r="I35" s="4"/>
      <c r="J35" s="4"/>
      <c r="K35" s="4"/>
      <c r="L35" s="23"/>
      <c r="M35" s="23"/>
      <c r="N35" s="23"/>
    </row>
    <row r="36" spans="1:14" ht="16.5" hidden="1" customHeight="1" x14ac:dyDescent="0.2">
      <c r="A36" s="2" t="s">
        <v>121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23"/>
      <c r="M36" s="23"/>
      <c r="N36" s="23"/>
    </row>
    <row r="37" spans="1:14" hidden="1" x14ac:dyDescent="0.2">
      <c r="A37" s="2" t="s">
        <v>123</v>
      </c>
      <c r="B37" s="3" t="s">
        <v>124</v>
      </c>
      <c r="C37" s="3" t="s">
        <v>1</v>
      </c>
      <c r="D37" s="3" t="s">
        <v>1</v>
      </c>
      <c r="E37" s="3" t="s">
        <v>1</v>
      </c>
      <c r="F37" s="3" t="s">
        <v>1</v>
      </c>
      <c r="G37" s="3" t="s">
        <v>1</v>
      </c>
      <c r="H37" s="3" t="s">
        <v>1</v>
      </c>
      <c r="I37" s="4"/>
      <c r="J37" s="4"/>
      <c r="K37" s="4"/>
      <c r="L37" s="23"/>
      <c r="M37" s="23"/>
      <c r="N37" s="23"/>
    </row>
    <row r="38" spans="1:14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4" x14ac:dyDescent="0.2">
      <c r="A39" s="39" t="s">
        <v>125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4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 x14ac:dyDescent="0.2">
      <c r="A41" s="214" t="s">
        <v>250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3"/>
      <c r="M41" s="23"/>
      <c r="N41" s="23"/>
    </row>
    <row r="42" spans="1:14" hidden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14" ht="29.25" hidden="1" customHeight="1" x14ac:dyDescent="0.2">
      <c r="A43" s="194" t="s">
        <v>10</v>
      </c>
      <c r="B43" s="194" t="s">
        <v>11</v>
      </c>
      <c r="C43" s="194" t="s">
        <v>126</v>
      </c>
      <c r="D43" s="194"/>
      <c r="E43" s="194"/>
      <c r="F43" s="208" t="s">
        <v>129</v>
      </c>
      <c r="G43" s="208"/>
      <c r="H43" s="208"/>
      <c r="I43" s="194" t="s">
        <v>127</v>
      </c>
      <c r="J43" s="194"/>
      <c r="K43" s="194"/>
      <c r="L43" s="23"/>
      <c r="M43" s="23"/>
      <c r="N43" s="23"/>
    </row>
    <row r="44" spans="1:14" ht="13.5" hidden="1" customHeight="1" x14ac:dyDescent="0.2">
      <c r="A44" s="194"/>
      <c r="B44" s="194"/>
      <c r="C44" s="3" t="s">
        <v>7</v>
      </c>
      <c r="D44" s="3" t="s">
        <v>8</v>
      </c>
      <c r="E44" s="3" t="s">
        <v>9</v>
      </c>
      <c r="F44" s="3" t="s">
        <v>7</v>
      </c>
      <c r="G44" s="3" t="s">
        <v>8</v>
      </c>
      <c r="H44" s="3" t="s">
        <v>9</v>
      </c>
      <c r="I44" s="3" t="s">
        <v>7</v>
      </c>
      <c r="J44" s="3" t="s">
        <v>8</v>
      </c>
      <c r="K44" s="3" t="s">
        <v>9</v>
      </c>
      <c r="L44" s="23"/>
      <c r="M44" s="23"/>
      <c r="N44" s="23"/>
    </row>
    <row r="45" spans="1:14" ht="51" hidden="1" x14ac:dyDescent="0.2">
      <c r="A45" s="194"/>
      <c r="B45" s="194"/>
      <c r="C45" s="37" t="s">
        <v>84</v>
      </c>
      <c r="D45" s="37" t="s">
        <v>85</v>
      </c>
      <c r="E45" s="37" t="s">
        <v>86</v>
      </c>
      <c r="F45" s="37" t="s">
        <v>84</v>
      </c>
      <c r="G45" s="37" t="s">
        <v>85</v>
      </c>
      <c r="H45" s="37" t="s">
        <v>86</v>
      </c>
      <c r="I45" s="37" t="s">
        <v>84</v>
      </c>
      <c r="J45" s="37" t="s">
        <v>85</v>
      </c>
      <c r="K45" s="37" t="s">
        <v>86</v>
      </c>
      <c r="L45" s="23"/>
      <c r="M45" s="23"/>
      <c r="N45" s="23"/>
    </row>
    <row r="46" spans="1:14" hidden="1" x14ac:dyDescent="0.2">
      <c r="A46" s="3" t="s">
        <v>19</v>
      </c>
      <c r="B46" s="3" t="s">
        <v>20</v>
      </c>
      <c r="C46" s="3" t="s">
        <v>21</v>
      </c>
      <c r="D46" s="3" t="s">
        <v>22</v>
      </c>
      <c r="E46" s="3" t="s">
        <v>23</v>
      </c>
      <c r="F46" s="3" t="s">
        <v>24</v>
      </c>
      <c r="G46" s="3" t="s">
        <v>25</v>
      </c>
      <c r="H46" s="3" t="s">
        <v>26</v>
      </c>
      <c r="I46" s="3" t="s">
        <v>27</v>
      </c>
      <c r="J46" s="3" t="s">
        <v>28</v>
      </c>
      <c r="K46" s="3" t="s">
        <v>29</v>
      </c>
      <c r="L46" s="23"/>
      <c r="M46" s="23"/>
      <c r="N46" s="23"/>
    </row>
    <row r="47" spans="1:14" hidden="1" x14ac:dyDescent="0.2">
      <c r="A47" s="4"/>
      <c r="B47" s="38" t="s">
        <v>31</v>
      </c>
      <c r="C47" s="4"/>
      <c r="D47" s="4"/>
      <c r="E47" s="4"/>
      <c r="F47" s="4"/>
      <c r="G47" s="4"/>
      <c r="H47" s="4"/>
      <c r="I47" s="4"/>
      <c r="J47" s="4"/>
      <c r="K47" s="4"/>
      <c r="L47" s="23"/>
      <c r="M47" s="23"/>
      <c r="N47" s="23"/>
    </row>
    <row r="48" spans="1:14" hidden="1" x14ac:dyDescent="0.2">
      <c r="A48" s="38" t="s">
        <v>123</v>
      </c>
      <c r="B48" s="38" t="s">
        <v>124</v>
      </c>
      <c r="C48" s="9" t="s">
        <v>1</v>
      </c>
      <c r="D48" s="9" t="s">
        <v>1</v>
      </c>
      <c r="E48" s="9" t="s">
        <v>1</v>
      </c>
      <c r="F48" s="9" t="s">
        <v>1</v>
      </c>
      <c r="G48" s="9" t="s">
        <v>1</v>
      </c>
      <c r="H48" s="9" t="s">
        <v>1</v>
      </c>
      <c r="I48" s="4"/>
      <c r="J48" s="4"/>
      <c r="K48" s="4"/>
      <c r="L48" s="23"/>
      <c r="M48" s="23"/>
      <c r="N48" s="23"/>
    </row>
    <row r="49" spans="1:14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x14ac:dyDescent="0.2">
      <c r="A50" s="214" t="s">
        <v>251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3"/>
      <c r="M50" s="23"/>
      <c r="N50" s="23"/>
    </row>
    <row r="51" spans="1:14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 x14ac:dyDescent="0.2">
      <c r="A52" s="214" t="s">
        <v>252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3"/>
      <c r="M52" s="23"/>
      <c r="N52" s="23"/>
    </row>
    <row r="53" spans="1:14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x14ac:dyDescent="0.2">
      <c r="A54" s="215" t="s">
        <v>10</v>
      </c>
      <c r="B54" s="194" t="s">
        <v>11</v>
      </c>
      <c r="C54" s="209" t="s">
        <v>83</v>
      </c>
      <c r="D54" s="209"/>
      <c r="E54" s="209"/>
      <c r="F54" s="23"/>
      <c r="G54" s="23"/>
      <c r="H54" s="23"/>
      <c r="I54" s="23"/>
      <c r="J54" s="23"/>
      <c r="K54" s="23"/>
      <c r="L54" s="23"/>
      <c r="M54" s="23"/>
      <c r="N54" s="23"/>
    </row>
    <row r="55" spans="1:14" x14ac:dyDescent="0.2">
      <c r="A55" s="215"/>
      <c r="B55" s="194"/>
      <c r="C55" s="3" t="s">
        <v>8</v>
      </c>
      <c r="D55" s="3" t="s">
        <v>503</v>
      </c>
      <c r="E55" s="3" t="s">
        <v>616</v>
      </c>
      <c r="F55" s="23"/>
      <c r="G55" s="23"/>
      <c r="H55" s="23"/>
      <c r="I55" s="23"/>
      <c r="J55" s="23"/>
      <c r="K55" s="23"/>
      <c r="L55" s="23"/>
      <c r="M55" s="23"/>
      <c r="N55" s="23"/>
    </row>
    <row r="56" spans="1:14" ht="39.75" customHeight="1" x14ac:dyDescent="0.2">
      <c r="A56" s="215"/>
      <c r="B56" s="194"/>
      <c r="C56" s="37" t="s">
        <v>84</v>
      </c>
      <c r="D56" s="37" t="s">
        <v>85</v>
      </c>
      <c r="E56" s="37" t="s">
        <v>86</v>
      </c>
      <c r="F56" s="23"/>
      <c r="G56" s="23"/>
      <c r="H56" s="23"/>
      <c r="I56" s="23"/>
      <c r="J56" s="23"/>
      <c r="K56" s="23"/>
      <c r="L56" s="23"/>
      <c r="M56" s="23"/>
      <c r="N56" s="23"/>
    </row>
    <row r="57" spans="1:14" x14ac:dyDescent="0.2">
      <c r="A57" s="3" t="s">
        <v>19</v>
      </c>
      <c r="B57" s="3" t="s">
        <v>20</v>
      </c>
      <c r="C57" s="3" t="s">
        <v>21</v>
      </c>
      <c r="D57" s="3" t="s">
        <v>22</v>
      </c>
      <c r="E57" s="3" t="s">
        <v>23</v>
      </c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30.75" customHeight="1" x14ac:dyDescent="0.2">
      <c r="A58" s="15" t="s">
        <v>87</v>
      </c>
      <c r="B58" s="99" t="s">
        <v>88</v>
      </c>
      <c r="C58" s="16">
        <v>0</v>
      </c>
      <c r="D58" s="16">
        <v>0</v>
      </c>
      <c r="E58" s="16">
        <v>0</v>
      </c>
      <c r="F58" s="23"/>
      <c r="G58" s="23"/>
      <c r="H58" s="23"/>
      <c r="I58" s="23"/>
      <c r="J58" s="23"/>
      <c r="K58" s="23"/>
      <c r="L58" s="23"/>
      <c r="M58" s="23"/>
      <c r="N58" s="23"/>
    </row>
    <row r="59" spans="1:14" ht="55.5" customHeight="1" x14ac:dyDescent="0.2">
      <c r="A59" s="15" t="s">
        <v>89</v>
      </c>
      <c r="B59" s="99" t="s">
        <v>90</v>
      </c>
      <c r="C59" s="16">
        <v>0</v>
      </c>
      <c r="D59" s="16">
        <v>0</v>
      </c>
      <c r="E59" s="16">
        <v>0</v>
      </c>
      <c r="F59" s="23"/>
      <c r="G59" s="23"/>
      <c r="H59" s="23"/>
      <c r="I59" s="23"/>
      <c r="J59" s="23"/>
      <c r="K59" s="23"/>
      <c r="L59" s="23"/>
      <c r="M59" s="23"/>
      <c r="N59" s="23"/>
    </row>
    <row r="60" spans="1:14" ht="28.5" customHeight="1" x14ac:dyDescent="0.2">
      <c r="A60" s="15" t="s">
        <v>130</v>
      </c>
      <c r="B60" s="99" t="s">
        <v>92</v>
      </c>
      <c r="C60" s="16">
        <f>SUM(C61:C62)</f>
        <v>37056559.997459993</v>
      </c>
      <c r="D60" s="16">
        <f t="shared" ref="D60:E60" si="0">SUM(D61:D62)</f>
        <v>35095134.997469999</v>
      </c>
      <c r="E60" s="16">
        <f t="shared" si="0"/>
        <v>35095134.997469999</v>
      </c>
      <c r="F60" s="23"/>
      <c r="G60" s="23"/>
      <c r="H60" s="23"/>
      <c r="I60" s="23"/>
      <c r="J60" s="23"/>
      <c r="K60" s="23"/>
      <c r="L60" s="23"/>
      <c r="M60" s="23"/>
      <c r="N60" s="23"/>
    </row>
    <row r="61" spans="1:14" ht="39" customHeight="1" x14ac:dyDescent="0.2">
      <c r="A61" s="15" t="s">
        <v>49</v>
      </c>
      <c r="B61" s="99" t="s">
        <v>93</v>
      </c>
      <c r="C61" s="16">
        <f>I78</f>
        <v>24306559.997459996</v>
      </c>
      <c r="D61" s="16">
        <f>J78</f>
        <v>22345134.997469999</v>
      </c>
      <c r="E61" s="101">
        <f>K78</f>
        <v>22345134.997469999</v>
      </c>
      <c r="F61" s="23"/>
      <c r="G61" s="23"/>
      <c r="H61" s="23"/>
      <c r="I61" s="23"/>
      <c r="J61" s="23"/>
      <c r="K61" s="23"/>
      <c r="L61" s="23"/>
      <c r="M61" s="23"/>
      <c r="N61" s="23"/>
    </row>
    <row r="62" spans="1:14" ht="40.5" customHeight="1" x14ac:dyDescent="0.2">
      <c r="A62" s="15" t="s">
        <v>131</v>
      </c>
      <c r="B62" s="99" t="s">
        <v>95</v>
      </c>
      <c r="C62" s="16">
        <f>12750000</f>
        <v>12750000</v>
      </c>
      <c r="D62" s="169">
        <v>12750000</v>
      </c>
      <c r="E62" s="169">
        <v>12750000</v>
      </c>
      <c r="F62" s="23"/>
      <c r="G62" s="23"/>
      <c r="H62" s="23"/>
      <c r="I62" s="23"/>
      <c r="J62" s="23"/>
      <c r="K62" s="23"/>
      <c r="L62" s="23"/>
      <c r="M62" s="23"/>
      <c r="N62" s="23"/>
    </row>
    <row r="63" spans="1:14" ht="68.25" customHeight="1" x14ac:dyDescent="0.2">
      <c r="A63" s="17" t="s">
        <v>253</v>
      </c>
      <c r="B63" s="8" t="s">
        <v>96</v>
      </c>
      <c r="C63" s="42">
        <f>19261.15+493930</f>
        <v>513191.15</v>
      </c>
      <c r="D63" s="42">
        <v>0</v>
      </c>
      <c r="E63" s="42">
        <v>0</v>
      </c>
      <c r="F63" s="23"/>
      <c r="G63" s="23"/>
      <c r="H63" s="23"/>
      <c r="I63" s="23"/>
      <c r="J63" s="23"/>
      <c r="K63" s="23"/>
      <c r="L63" s="23"/>
      <c r="M63" s="23"/>
      <c r="N63" s="23"/>
    </row>
    <row r="64" spans="1:14" ht="55.5" customHeight="1" x14ac:dyDescent="0.2">
      <c r="A64" s="15" t="s">
        <v>54</v>
      </c>
      <c r="B64" s="99" t="s">
        <v>98</v>
      </c>
      <c r="C64" s="16">
        <v>0</v>
      </c>
      <c r="D64" s="16">
        <v>0</v>
      </c>
      <c r="E64" s="16">
        <v>0</v>
      </c>
      <c r="F64" s="23"/>
      <c r="G64" s="23"/>
      <c r="H64" s="23"/>
      <c r="I64" s="23"/>
      <c r="J64" s="23"/>
      <c r="K64" s="23"/>
      <c r="L64" s="23"/>
      <c r="M64" s="23"/>
      <c r="N64" s="23"/>
    </row>
    <row r="65" spans="1:14" ht="27.75" customHeight="1" x14ac:dyDescent="0.2">
      <c r="A65" s="15" t="s">
        <v>109</v>
      </c>
      <c r="B65" s="99" t="s">
        <v>110</v>
      </c>
      <c r="C65" s="16">
        <v>0</v>
      </c>
      <c r="D65" s="16">
        <v>0</v>
      </c>
      <c r="E65" s="16">
        <v>0</v>
      </c>
      <c r="F65" s="23"/>
      <c r="G65" s="23"/>
      <c r="H65" s="23"/>
      <c r="I65" s="23"/>
      <c r="J65" s="23"/>
      <c r="K65" s="23"/>
      <c r="L65" s="23"/>
      <c r="M65" s="23"/>
      <c r="N65" s="23"/>
    </row>
    <row r="66" spans="1:14" ht="52.5" customHeight="1" x14ac:dyDescent="0.2">
      <c r="A66" s="15" t="s">
        <v>111</v>
      </c>
      <c r="B66" s="99" t="s">
        <v>112</v>
      </c>
      <c r="C66" s="16">
        <v>0</v>
      </c>
      <c r="D66" s="16">
        <v>0</v>
      </c>
      <c r="E66" s="16">
        <v>0</v>
      </c>
      <c r="F66" s="23"/>
      <c r="G66" s="23"/>
      <c r="H66" s="23"/>
      <c r="I66" s="23"/>
      <c r="J66" s="23"/>
      <c r="K66" s="23"/>
      <c r="L66" s="23"/>
      <c r="M66" s="23"/>
      <c r="N66" s="23"/>
    </row>
    <row r="67" spans="1:14" ht="51" x14ac:dyDescent="0.2">
      <c r="A67" s="15" t="s">
        <v>132</v>
      </c>
      <c r="B67" s="99" t="s">
        <v>114</v>
      </c>
      <c r="C67" s="43">
        <f>C60</f>
        <v>37056559.997459993</v>
      </c>
      <c r="D67" s="43">
        <f t="shared" ref="D67:E67" si="1">D60</f>
        <v>35095134.997469999</v>
      </c>
      <c r="E67" s="43">
        <f t="shared" si="1"/>
        <v>35095134.997469999</v>
      </c>
      <c r="F67" s="23"/>
      <c r="G67" s="23"/>
      <c r="H67" s="23"/>
      <c r="I67" s="23"/>
      <c r="J67" s="23"/>
      <c r="K67" s="23"/>
      <c r="L67" s="23"/>
      <c r="M67" s="23"/>
      <c r="N67" s="23"/>
    </row>
    <row r="68" spans="1:14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 x14ac:dyDescent="0.2">
      <c r="A69" s="39" t="s">
        <v>133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 ht="27.75" customHeight="1" x14ac:dyDescent="0.2">
      <c r="A71" s="200" t="s">
        <v>10</v>
      </c>
      <c r="B71" s="194" t="s">
        <v>11</v>
      </c>
      <c r="C71" s="194" t="s">
        <v>134</v>
      </c>
      <c r="D71" s="194"/>
      <c r="E71" s="194"/>
      <c r="F71" s="194" t="s">
        <v>135</v>
      </c>
      <c r="G71" s="194"/>
      <c r="H71" s="194"/>
      <c r="I71" s="194" t="s">
        <v>136</v>
      </c>
      <c r="J71" s="194"/>
      <c r="K71" s="194"/>
      <c r="L71" s="23"/>
      <c r="M71" s="23"/>
      <c r="N71" s="23"/>
    </row>
    <row r="72" spans="1:14" ht="15.75" customHeight="1" x14ac:dyDescent="0.2">
      <c r="A72" s="200"/>
      <c r="B72" s="194"/>
      <c r="C72" s="167" t="s">
        <v>8</v>
      </c>
      <c r="D72" s="167" t="s">
        <v>503</v>
      </c>
      <c r="E72" s="167" t="s">
        <v>616</v>
      </c>
      <c r="F72" s="167" t="s">
        <v>8</v>
      </c>
      <c r="G72" s="167" t="s">
        <v>503</v>
      </c>
      <c r="H72" s="167" t="s">
        <v>616</v>
      </c>
      <c r="I72" s="167" t="s">
        <v>8</v>
      </c>
      <c r="J72" s="167" t="s">
        <v>503</v>
      </c>
      <c r="K72" s="167" t="s">
        <v>616</v>
      </c>
      <c r="L72" s="23"/>
      <c r="M72" s="23"/>
      <c r="N72" s="23"/>
    </row>
    <row r="73" spans="1:14" ht="51.75" customHeight="1" x14ac:dyDescent="0.2">
      <c r="A73" s="200"/>
      <c r="B73" s="194"/>
      <c r="C73" s="37" t="s">
        <v>128</v>
      </c>
      <c r="D73" s="37" t="s">
        <v>85</v>
      </c>
      <c r="E73" s="37" t="s">
        <v>86</v>
      </c>
      <c r="F73" s="37" t="s">
        <v>84</v>
      </c>
      <c r="G73" s="37" t="s">
        <v>85</v>
      </c>
      <c r="H73" s="37" t="s">
        <v>86</v>
      </c>
      <c r="I73" s="37" t="s">
        <v>84</v>
      </c>
      <c r="J73" s="37" t="s">
        <v>85</v>
      </c>
      <c r="K73" s="37" t="s">
        <v>86</v>
      </c>
      <c r="L73" s="23"/>
      <c r="M73" s="23"/>
      <c r="N73" s="23"/>
    </row>
    <row r="74" spans="1:14" x14ac:dyDescent="0.2">
      <c r="A74" s="3" t="s">
        <v>19</v>
      </c>
      <c r="B74" s="3" t="s">
        <v>20</v>
      </c>
      <c r="C74" s="3" t="s">
        <v>21</v>
      </c>
      <c r="D74" s="3" t="s">
        <v>22</v>
      </c>
      <c r="E74" s="3" t="s">
        <v>23</v>
      </c>
      <c r="F74" s="3" t="s">
        <v>24</v>
      </c>
      <c r="G74" s="3" t="s">
        <v>25</v>
      </c>
      <c r="H74" s="3" t="s">
        <v>26</v>
      </c>
      <c r="I74" s="3" t="s">
        <v>27</v>
      </c>
      <c r="J74" s="3" t="s">
        <v>28</v>
      </c>
      <c r="K74" s="3" t="s">
        <v>29</v>
      </c>
      <c r="L74" s="23"/>
      <c r="M74" s="23"/>
      <c r="N74" s="23"/>
    </row>
    <row r="75" spans="1:14" ht="38.25" x14ac:dyDescent="0.2">
      <c r="A75" s="15" t="s">
        <v>384</v>
      </c>
      <c r="B75" s="38" t="s">
        <v>31</v>
      </c>
      <c r="C75" s="52">
        <v>870814.44443999999</v>
      </c>
      <c r="D75" s="52">
        <f>C75</f>
        <v>870814.44443999999</v>
      </c>
      <c r="E75" s="52">
        <f>C75</f>
        <v>870814.44443999999</v>
      </c>
      <c r="F75" s="12">
        <v>9</v>
      </c>
      <c r="G75" s="12">
        <v>9</v>
      </c>
      <c r="H75" s="12">
        <v>9</v>
      </c>
      <c r="I75" s="19">
        <f>C75*F75</f>
        <v>7837329.9999599997</v>
      </c>
      <c r="J75" s="19">
        <v>7814729.9999700002</v>
      </c>
      <c r="K75" s="19">
        <v>7814729.9999700002</v>
      </c>
      <c r="L75" s="23"/>
      <c r="M75" s="23"/>
      <c r="N75" s="114"/>
    </row>
    <row r="76" spans="1:14" ht="41.25" customHeight="1" x14ac:dyDescent="0.2">
      <c r="A76" s="15" t="s">
        <v>385</v>
      </c>
      <c r="B76" s="38" t="s">
        <v>33</v>
      </c>
      <c r="C76" s="52">
        <v>131.10372000000001</v>
      </c>
      <c r="D76" s="52">
        <f t="shared" ref="D76:D77" si="2">C76</f>
        <v>131.10372000000001</v>
      </c>
      <c r="E76" s="52">
        <f t="shared" ref="E76:E77" si="3">C76</f>
        <v>131.10372000000001</v>
      </c>
      <c r="F76" s="53">
        <v>115000</v>
      </c>
      <c r="G76" s="53">
        <v>116000</v>
      </c>
      <c r="H76" s="53">
        <v>117000</v>
      </c>
      <c r="I76" s="19">
        <f>C76*F76+0.2</f>
        <v>15076928</v>
      </c>
      <c r="J76" s="92">
        <f>14450627.05-1312524-0.05</f>
        <v>13138103</v>
      </c>
      <c r="K76" s="145">
        <f>14450627.05-1312524-0.05</f>
        <v>13138103</v>
      </c>
      <c r="L76" s="23"/>
      <c r="M76" s="23"/>
      <c r="N76" s="114"/>
    </row>
    <row r="77" spans="1:14" ht="41.25" customHeight="1" x14ac:dyDescent="0.2">
      <c r="A77" s="15" t="s">
        <v>386</v>
      </c>
      <c r="B77" s="38" t="s">
        <v>383</v>
      </c>
      <c r="C77" s="52">
        <v>95.200140000000005</v>
      </c>
      <c r="D77" s="52">
        <f t="shared" si="2"/>
        <v>95.200140000000005</v>
      </c>
      <c r="E77" s="52">
        <f t="shared" si="3"/>
        <v>95.200140000000005</v>
      </c>
      <c r="F77" s="53">
        <v>14625</v>
      </c>
      <c r="G77" s="53">
        <v>14625</v>
      </c>
      <c r="H77" s="53">
        <v>14625</v>
      </c>
      <c r="I77" s="19">
        <f>C77*F77-0.05</f>
        <v>1392301.9975000001</v>
      </c>
      <c r="J77" s="180">
        <f t="shared" ref="J77:K77" si="4">D77*G77-0.05</f>
        <v>1392301.9975000001</v>
      </c>
      <c r="K77" s="180">
        <f t="shared" si="4"/>
        <v>1392301.9975000001</v>
      </c>
      <c r="L77" s="23"/>
      <c r="M77" s="23"/>
      <c r="N77" s="23"/>
    </row>
    <row r="78" spans="1:14" ht="16.5" customHeight="1" x14ac:dyDescent="0.2">
      <c r="A78" s="3" t="s">
        <v>123</v>
      </c>
      <c r="B78" s="3">
        <v>1000</v>
      </c>
      <c r="C78" s="3" t="s">
        <v>1</v>
      </c>
      <c r="D78" s="3" t="s">
        <v>1</v>
      </c>
      <c r="E78" s="3" t="s">
        <v>1</v>
      </c>
      <c r="F78" s="3" t="s">
        <v>1</v>
      </c>
      <c r="G78" s="3" t="s">
        <v>1</v>
      </c>
      <c r="H78" s="3" t="s">
        <v>1</v>
      </c>
      <c r="I78" s="83">
        <f>SUM(I75:I77)</f>
        <v>24306559.997459996</v>
      </c>
      <c r="J78" s="43">
        <f>SUM(J75:J77)</f>
        <v>22345134.997469999</v>
      </c>
      <c r="K78" s="43">
        <f>SUM(K75:K77)</f>
        <v>22345134.997469999</v>
      </c>
      <c r="L78" s="23"/>
      <c r="M78" s="23"/>
      <c r="N78" s="23"/>
    </row>
    <row r="79" spans="1:14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 ht="16.5" customHeight="1" x14ac:dyDescent="0.2">
      <c r="A80" s="39" t="s">
        <v>137</v>
      </c>
      <c r="B80" s="23"/>
      <c r="C80" s="23"/>
      <c r="D80" s="23"/>
      <c r="E80" s="23"/>
      <c r="F80" s="23"/>
      <c r="G80" s="23"/>
      <c r="H80" s="23"/>
      <c r="I80" s="114"/>
      <c r="J80" s="114"/>
      <c r="K80" s="23"/>
      <c r="L80" s="23"/>
      <c r="M80" s="23"/>
      <c r="N80" s="23"/>
    </row>
    <row r="81" spans="1:14" hidden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 ht="30.75" hidden="1" customHeight="1" x14ac:dyDescent="0.2">
      <c r="A82" s="200" t="s">
        <v>10</v>
      </c>
      <c r="B82" s="194" t="s">
        <v>11</v>
      </c>
      <c r="C82" s="194" t="s">
        <v>134</v>
      </c>
      <c r="D82" s="194"/>
      <c r="E82" s="194"/>
      <c r="F82" s="194" t="s">
        <v>135</v>
      </c>
      <c r="G82" s="194"/>
      <c r="H82" s="194"/>
      <c r="I82" s="194" t="s">
        <v>136</v>
      </c>
      <c r="J82" s="194"/>
      <c r="K82" s="194"/>
      <c r="L82" s="23"/>
      <c r="M82" s="23"/>
      <c r="N82" s="23"/>
    </row>
    <row r="83" spans="1:14" ht="16.5" hidden="1" customHeight="1" x14ac:dyDescent="0.2">
      <c r="A83" s="200"/>
      <c r="B83" s="194"/>
      <c r="C83" s="3" t="s">
        <v>7</v>
      </c>
      <c r="D83" s="3" t="s">
        <v>8</v>
      </c>
      <c r="E83" s="3" t="s">
        <v>9</v>
      </c>
      <c r="F83" s="3" t="s">
        <v>7</v>
      </c>
      <c r="G83" s="3" t="s">
        <v>8</v>
      </c>
      <c r="H83" s="3" t="s">
        <v>9</v>
      </c>
      <c r="I83" s="3" t="s">
        <v>7</v>
      </c>
      <c r="J83" s="3" t="s">
        <v>8</v>
      </c>
      <c r="K83" s="3" t="s">
        <v>9</v>
      </c>
      <c r="L83" s="23"/>
      <c r="M83" s="23"/>
      <c r="N83" s="23"/>
    </row>
    <row r="84" spans="1:14" ht="52.5" hidden="1" customHeight="1" x14ac:dyDescent="0.2">
      <c r="A84" s="200"/>
      <c r="B84" s="194"/>
      <c r="C84" s="37" t="s">
        <v>128</v>
      </c>
      <c r="D84" s="37" t="s">
        <v>85</v>
      </c>
      <c r="E84" s="37" t="s">
        <v>86</v>
      </c>
      <c r="F84" s="37" t="s">
        <v>84</v>
      </c>
      <c r="G84" s="37" t="s">
        <v>85</v>
      </c>
      <c r="H84" s="37" t="s">
        <v>86</v>
      </c>
      <c r="I84" s="37" t="s">
        <v>84</v>
      </c>
      <c r="J84" s="37" t="s">
        <v>85</v>
      </c>
      <c r="K84" s="37" t="s">
        <v>86</v>
      </c>
      <c r="L84" s="23"/>
      <c r="M84" s="23"/>
      <c r="N84" s="23"/>
    </row>
    <row r="85" spans="1:14" hidden="1" x14ac:dyDescent="0.2">
      <c r="A85" s="3" t="s">
        <v>19</v>
      </c>
      <c r="B85" s="3" t="s">
        <v>20</v>
      </c>
      <c r="C85" s="3" t="s">
        <v>21</v>
      </c>
      <c r="D85" s="3" t="s">
        <v>22</v>
      </c>
      <c r="E85" s="3" t="s">
        <v>23</v>
      </c>
      <c r="F85" s="3" t="s">
        <v>24</v>
      </c>
      <c r="G85" s="3" t="s">
        <v>25</v>
      </c>
      <c r="H85" s="3" t="s">
        <v>26</v>
      </c>
      <c r="I85" s="3" t="s">
        <v>27</v>
      </c>
      <c r="J85" s="3" t="s">
        <v>28</v>
      </c>
      <c r="K85" s="3" t="s">
        <v>29</v>
      </c>
      <c r="L85" s="23"/>
      <c r="M85" s="23"/>
      <c r="N85" s="23"/>
    </row>
    <row r="86" spans="1:14" hidden="1" x14ac:dyDescent="0.2">
      <c r="A86" s="4"/>
      <c r="B86" s="3" t="s">
        <v>31</v>
      </c>
      <c r="C86" s="4"/>
      <c r="D86" s="4"/>
      <c r="E86" s="4"/>
      <c r="F86" s="4"/>
      <c r="G86" s="4"/>
      <c r="H86" s="4"/>
      <c r="I86" s="4"/>
      <c r="J86" s="4"/>
      <c r="K86" s="4"/>
      <c r="L86" s="23"/>
      <c r="M86" s="23"/>
      <c r="N86" s="23"/>
    </row>
    <row r="87" spans="1:14" hidden="1" x14ac:dyDescent="0.2">
      <c r="A87" s="4"/>
      <c r="B87" s="3" t="s">
        <v>33</v>
      </c>
      <c r="C87" s="4"/>
      <c r="D87" s="4"/>
      <c r="E87" s="4"/>
      <c r="F87" s="4"/>
      <c r="G87" s="4"/>
      <c r="H87" s="4"/>
      <c r="I87" s="4"/>
      <c r="J87" s="4"/>
      <c r="K87" s="4"/>
      <c r="L87" s="23"/>
      <c r="M87" s="23"/>
      <c r="N87" s="23"/>
    </row>
    <row r="88" spans="1:14" hidden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23"/>
      <c r="M88" s="23"/>
      <c r="N88" s="23"/>
    </row>
    <row r="89" spans="1:14" hidden="1" x14ac:dyDescent="0.2">
      <c r="A89" s="3" t="s">
        <v>123</v>
      </c>
      <c r="B89" s="3">
        <v>1000</v>
      </c>
      <c r="C89" s="3" t="s">
        <v>1</v>
      </c>
      <c r="D89" s="3" t="s">
        <v>1</v>
      </c>
      <c r="E89" s="3" t="s">
        <v>1</v>
      </c>
      <c r="F89" s="3" t="s">
        <v>1</v>
      </c>
      <c r="G89" s="3" t="s">
        <v>1</v>
      </c>
      <c r="H89" s="3" t="s">
        <v>1</v>
      </c>
      <c r="I89" s="4"/>
      <c r="J89" s="4"/>
      <c r="K89" s="4"/>
      <c r="L89" s="23"/>
      <c r="M89" s="23"/>
      <c r="N89" s="23"/>
    </row>
    <row r="90" spans="1:14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 ht="28.5" customHeight="1" x14ac:dyDescent="0.2">
      <c r="A91" s="216" t="s">
        <v>387</v>
      </c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3"/>
      <c r="M91" s="23"/>
      <c r="N91" s="23"/>
    </row>
    <row r="92" spans="1:14" hidden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 ht="29.25" hidden="1" customHeight="1" x14ac:dyDescent="0.2">
      <c r="A93" s="200" t="s">
        <v>10</v>
      </c>
      <c r="B93" s="194" t="s">
        <v>11</v>
      </c>
      <c r="C93" s="194" t="s">
        <v>134</v>
      </c>
      <c r="D93" s="194"/>
      <c r="E93" s="194"/>
      <c r="F93" s="194" t="s">
        <v>135</v>
      </c>
      <c r="G93" s="194"/>
      <c r="H93" s="194"/>
      <c r="I93" s="194" t="s">
        <v>136</v>
      </c>
      <c r="J93" s="194"/>
      <c r="K93" s="194"/>
      <c r="L93" s="23"/>
      <c r="M93" s="23"/>
      <c r="N93" s="23"/>
    </row>
    <row r="94" spans="1:14" hidden="1" x14ac:dyDescent="0.2">
      <c r="A94" s="200"/>
      <c r="B94" s="194"/>
      <c r="C94" s="3" t="s">
        <v>7</v>
      </c>
      <c r="D94" s="3" t="s">
        <v>8</v>
      </c>
      <c r="E94" s="3" t="s">
        <v>9</v>
      </c>
      <c r="F94" s="3" t="s">
        <v>7</v>
      </c>
      <c r="G94" s="3" t="s">
        <v>8</v>
      </c>
      <c r="H94" s="3" t="s">
        <v>9</v>
      </c>
      <c r="I94" s="3" t="s">
        <v>7</v>
      </c>
      <c r="J94" s="3" t="s">
        <v>8</v>
      </c>
      <c r="K94" s="3" t="s">
        <v>9</v>
      </c>
      <c r="L94" s="23"/>
      <c r="M94" s="23"/>
      <c r="N94" s="23"/>
    </row>
    <row r="95" spans="1:14" ht="54" hidden="1" customHeight="1" x14ac:dyDescent="0.2">
      <c r="A95" s="200"/>
      <c r="B95" s="194"/>
      <c r="C95" s="37" t="s">
        <v>84</v>
      </c>
      <c r="D95" s="37" t="s">
        <v>85</v>
      </c>
      <c r="E95" s="37" t="s">
        <v>86</v>
      </c>
      <c r="F95" s="37" t="s">
        <v>84</v>
      </c>
      <c r="G95" s="37" t="s">
        <v>85</v>
      </c>
      <c r="H95" s="37" t="s">
        <v>86</v>
      </c>
      <c r="I95" s="37" t="s">
        <v>84</v>
      </c>
      <c r="J95" s="37" t="s">
        <v>85</v>
      </c>
      <c r="K95" s="37" t="s">
        <v>86</v>
      </c>
      <c r="L95" s="23"/>
      <c r="M95" s="23"/>
      <c r="N95" s="23"/>
    </row>
    <row r="96" spans="1:14" hidden="1" x14ac:dyDescent="0.2">
      <c r="A96" s="3" t="s">
        <v>19</v>
      </c>
      <c r="B96" s="3" t="s">
        <v>20</v>
      </c>
      <c r="C96" s="3" t="s">
        <v>21</v>
      </c>
      <c r="D96" s="3" t="s">
        <v>22</v>
      </c>
      <c r="E96" s="3" t="s">
        <v>23</v>
      </c>
      <c r="F96" s="3" t="s">
        <v>24</v>
      </c>
      <c r="G96" s="3" t="s">
        <v>25</v>
      </c>
      <c r="H96" s="3" t="s">
        <v>26</v>
      </c>
      <c r="I96" s="3" t="s">
        <v>27</v>
      </c>
      <c r="J96" s="3" t="s">
        <v>28</v>
      </c>
      <c r="K96" s="3" t="s">
        <v>29</v>
      </c>
      <c r="L96" s="23"/>
      <c r="M96" s="23"/>
      <c r="N96" s="23"/>
    </row>
    <row r="97" spans="1:14" hidden="1" x14ac:dyDescent="0.2">
      <c r="A97" s="4"/>
      <c r="B97" s="3" t="s">
        <v>31</v>
      </c>
      <c r="C97" s="4"/>
      <c r="D97" s="4"/>
      <c r="E97" s="4"/>
      <c r="F97" s="4"/>
      <c r="G97" s="4"/>
      <c r="H97" s="4"/>
      <c r="I97" s="4"/>
      <c r="J97" s="4"/>
      <c r="K97" s="4"/>
      <c r="L97" s="23"/>
      <c r="M97" s="23"/>
      <c r="N97" s="23"/>
    </row>
    <row r="98" spans="1:14" hidden="1" x14ac:dyDescent="0.2">
      <c r="A98" s="3" t="s">
        <v>123</v>
      </c>
      <c r="B98" s="3" t="s">
        <v>124</v>
      </c>
      <c r="C98" s="3" t="s">
        <v>1</v>
      </c>
      <c r="D98" s="3" t="s">
        <v>1</v>
      </c>
      <c r="E98" s="3" t="s">
        <v>1</v>
      </c>
      <c r="F98" s="3" t="s">
        <v>1</v>
      </c>
      <c r="G98" s="3" t="s">
        <v>1</v>
      </c>
      <c r="H98" s="3" t="s">
        <v>1</v>
      </c>
      <c r="I98" s="4"/>
      <c r="J98" s="4"/>
      <c r="K98" s="4"/>
      <c r="L98" s="23"/>
      <c r="M98" s="23"/>
      <c r="N98" s="23"/>
    </row>
    <row r="99" spans="1:14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 x14ac:dyDescent="0.2">
      <c r="A100" s="214" t="s">
        <v>388</v>
      </c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3"/>
      <c r="M100" s="23"/>
      <c r="N100" s="23"/>
    </row>
    <row r="101" spans="1:14" hidden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 ht="30.75" hidden="1" customHeight="1" x14ac:dyDescent="0.2">
      <c r="A102" s="200" t="s">
        <v>138</v>
      </c>
      <c r="B102" s="194" t="s">
        <v>11</v>
      </c>
      <c r="C102" s="194" t="s">
        <v>134</v>
      </c>
      <c r="D102" s="194"/>
      <c r="E102" s="194"/>
      <c r="F102" s="194" t="s">
        <v>139</v>
      </c>
      <c r="G102" s="194"/>
      <c r="H102" s="194"/>
      <c r="I102" s="194" t="s">
        <v>136</v>
      </c>
      <c r="J102" s="194"/>
      <c r="K102" s="194"/>
      <c r="L102" s="23"/>
      <c r="M102" s="23"/>
      <c r="N102" s="23"/>
    </row>
    <row r="103" spans="1:14" hidden="1" x14ac:dyDescent="0.2">
      <c r="A103" s="200"/>
      <c r="B103" s="194"/>
      <c r="C103" s="3" t="s">
        <v>7</v>
      </c>
      <c r="D103" s="3" t="s">
        <v>8</v>
      </c>
      <c r="E103" s="3" t="s">
        <v>9</v>
      </c>
      <c r="F103" s="3" t="s">
        <v>7</v>
      </c>
      <c r="G103" s="3" t="s">
        <v>8</v>
      </c>
      <c r="H103" s="3" t="s">
        <v>9</v>
      </c>
      <c r="I103" s="3" t="s">
        <v>7</v>
      </c>
      <c r="J103" s="3" t="s">
        <v>8</v>
      </c>
      <c r="K103" s="3" t="s">
        <v>9</v>
      </c>
      <c r="L103" s="23"/>
      <c r="M103" s="23"/>
      <c r="N103" s="23"/>
    </row>
    <row r="104" spans="1:14" ht="55.5" hidden="1" customHeight="1" x14ac:dyDescent="0.2">
      <c r="A104" s="200"/>
      <c r="B104" s="194"/>
      <c r="C104" s="37" t="s">
        <v>84</v>
      </c>
      <c r="D104" s="13" t="s">
        <v>85</v>
      </c>
      <c r="E104" s="13" t="s">
        <v>86</v>
      </c>
      <c r="F104" s="37" t="s">
        <v>84</v>
      </c>
      <c r="G104" s="13" t="s">
        <v>85</v>
      </c>
      <c r="H104" s="13" t="s">
        <v>86</v>
      </c>
      <c r="I104" s="37" t="s">
        <v>84</v>
      </c>
      <c r="J104" s="13" t="s">
        <v>85</v>
      </c>
      <c r="K104" s="13" t="s">
        <v>86</v>
      </c>
      <c r="L104" s="23"/>
      <c r="M104" s="23"/>
      <c r="N104" s="23"/>
    </row>
    <row r="105" spans="1:14" hidden="1" x14ac:dyDescent="0.2">
      <c r="A105" s="3" t="s">
        <v>19</v>
      </c>
      <c r="B105" s="3" t="s">
        <v>20</v>
      </c>
      <c r="C105" s="3" t="s">
        <v>21</v>
      </c>
      <c r="D105" s="3" t="s">
        <v>22</v>
      </c>
      <c r="E105" s="3" t="s">
        <v>23</v>
      </c>
      <c r="F105" s="3" t="s">
        <v>24</v>
      </c>
      <c r="G105" s="3" t="s">
        <v>25</v>
      </c>
      <c r="H105" s="3" t="s">
        <v>26</v>
      </c>
      <c r="I105" s="3" t="s">
        <v>27</v>
      </c>
      <c r="J105" s="3" t="s">
        <v>28</v>
      </c>
      <c r="K105" s="3" t="s">
        <v>29</v>
      </c>
      <c r="L105" s="23"/>
      <c r="M105" s="23"/>
      <c r="N105" s="23"/>
    </row>
    <row r="106" spans="1:14" hidden="1" x14ac:dyDescent="0.2">
      <c r="A106" s="4"/>
      <c r="B106" s="3" t="s">
        <v>31</v>
      </c>
      <c r="C106" s="4"/>
      <c r="D106" s="4"/>
      <c r="E106" s="4"/>
      <c r="F106" s="4"/>
      <c r="G106" s="4"/>
      <c r="H106" s="4"/>
      <c r="I106" s="4"/>
      <c r="J106" s="4"/>
      <c r="K106" s="4"/>
      <c r="L106" s="23"/>
      <c r="M106" s="23"/>
      <c r="N106" s="23"/>
    </row>
    <row r="107" spans="1:14" hidden="1" x14ac:dyDescent="0.2">
      <c r="A107" s="3" t="s">
        <v>123</v>
      </c>
      <c r="B107" s="3" t="s">
        <v>124</v>
      </c>
      <c r="C107" s="3" t="s">
        <v>1</v>
      </c>
      <c r="D107" s="3" t="s">
        <v>1</v>
      </c>
      <c r="E107" s="3" t="s">
        <v>1</v>
      </c>
      <c r="F107" s="3" t="s">
        <v>1</v>
      </c>
      <c r="G107" s="3" t="s">
        <v>1</v>
      </c>
      <c r="H107" s="3" t="s">
        <v>1</v>
      </c>
      <c r="I107" s="4"/>
      <c r="J107" s="4"/>
      <c r="K107" s="4"/>
      <c r="L107" s="23"/>
      <c r="M107" s="23"/>
      <c r="N107" s="23"/>
    </row>
    <row r="108" spans="1:14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</row>
    <row r="109" spans="1:14" x14ac:dyDescent="0.2">
      <c r="A109" s="214" t="s">
        <v>140</v>
      </c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3"/>
      <c r="M109" s="23"/>
      <c r="N109" s="23"/>
    </row>
    <row r="110" spans="1:14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</row>
    <row r="111" spans="1:14" x14ac:dyDescent="0.2">
      <c r="A111" s="214" t="s">
        <v>389</v>
      </c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3"/>
      <c r="M111" s="23"/>
      <c r="N111" s="23"/>
    </row>
    <row r="112" spans="1:14" hidden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</row>
    <row r="113" spans="1:14" hidden="1" x14ac:dyDescent="0.2">
      <c r="A113" s="201" t="s">
        <v>10</v>
      </c>
      <c r="B113" s="194" t="s">
        <v>11</v>
      </c>
      <c r="C113" s="209" t="s">
        <v>83</v>
      </c>
      <c r="D113" s="209"/>
      <c r="E113" s="209"/>
      <c r="F113" s="23"/>
      <c r="G113" s="23"/>
      <c r="H113" s="23"/>
      <c r="I113" s="23"/>
      <c r="J113" s="23"/>
      <c r="K113" s="23"/>
      <c r="L113" s="23"/>
      <c r="M113" s="23"/>
      <c r="N113" s="23"/>
    </row>
    <row r="114" spans="1:14" hidden="1" x14ac:dyDescent="0.2">
      <c r="A114" s="201"/>
      <c r="B114" s="194"/>
      <c r="C114" s="3" t="s">
        <v>7</v>
      </c>
      <c r="D114" s="3" t="s">
        <v>8</v>
      </c>
      <c r="E114" s="3" t="s">
        <v>9</v>
      </c>
      <c r="F114" s="23"/>
      <c r="G114" s="23"/>
      <c r="H114" s="23"/>
      <c r="I114" s="23"/>
      <c r="J114" s="23"/>
      <c r="K114" s="23"/>
      <c r="L114" s="23"/>
      <c r="M114" s="23"/>
      <c r="N114" s="23"/>
    </row>
    <row r="115" spans="1:14" ht="43.5" hidden="1" customHeight="1" x14ac:dyDescent="0.2">
      <c r="A115" s="201"/>
      <c r="B115" s="194"/>
      <c r="C115" s="37" t="s">
        <v>84</v>
      </c>
      <c r="D115" s="37" t="s">
        <v>85</v>
      </c>
      <c r="E115" s="37" t="s">
        <v>86</v>
      </c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hidden="1" x14ac:dyDescent="0.2">
      <c r="A116" s="3" t="s">
        <v>19</v>
      </c>
      <c r="B116" s="3" t="s">
        <v>20</v>
      </c>
      <c r="C116" s="3" t="s">
        <v>21</v>
      </c>
      <c r="D116" s="3" t="s">
        <v>22</v>
      </c>
      <c r="E116" s="3" t="s">
        <v>23</v>
      </c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27.75" hidden="1" customHeight="1" x14ac:dyDescent="0.2">
      <c r="A117" s="15" t="s">
        <v>87</v>
      </c>
      <c r="B117" s="12" t="s">
        <v>88</v>
      </c>
      <c r="C117" s="32"/>
      <c r="D117" s="32"/>
      <c r="E117" s="32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1:14" ht="40.5" hidden="1" customHeight="1" x14ac:dyDescent="0.2">
      <c r="A118" s="15" t="s">
        <v>141</v>
      </c>
      <c r="B118" s="12" t="s">
        <v>90</v>
      </c>
      <c r="C118" s="32"/>
      <c r="D118" s="32"/>
      <c r="E118" s="32"/>
      <c r="F118" s="23"/>
      <c r="G118" s="23"/>
      <c r="H118" s="23"/>
      <c r="I118" s="23"/>
      <c r="J118" s="23"/>
      <c r="K118" s="23"/>
      <c r="L118" s="23"/>
      <c r="M118" s="23"/>
      <c r="N118" s="23"/>
    </row>
    <row r="119" spans="1:14" ht="28.5" hidden="1" customHeight="1" x14ac:dyDescent="0.2">
      <c r="A119" s="15" t="s">
        <v>142</v>
      </c>
      <c r="B119" s="12" t="s">
        <v>92</v>
      </c>
      <c r="C119" s="32"/>
      <c r="D119" s="32"/>
      <c r="E119" s="32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1:14" ht="16.5" hidden="1" customHeight="1" x14ac:dyDescent="0.2">
      <c r="A120" s="15" t="s">
        <v>143</v>
      </c>
      <c r="B120" s="12" t="s">
        <v>93</v>
      </c>
      <c r="C120" s="32"/>
      <c r="D120" s="32"/>
      <c r="E120" s="32"/>
      <c r="F120" s="23"/>
      <c r="G120" s="23"/>
      <c r="H120" s="23"/>
      <c r="I120" s="23"/>
      <c r="J120" s="23"/>
      <c r="K120" s="23"/>
      <c r="L120" s="23"/>
      <c r="M120" s="23"/>
      <c r="N120" s="23"/>
    </row>
    <row r="121" spans="1:14" ht="14.25" hidden="1" customHeight="1" x14ac:dyDescent="0.2">
      <c r="A121" s="40" t="s">
        <v>144</v>
      </c>
      <c r="B121" s="12" t="s">
        <v>95</v>
      </c>
      <c r="C121" s="32"/>
      <c r="D121" s="32"/>
      <c r="E121" s="32"/>
      <c r="F121" s="23"/>
      <c r="G121" s="23"/>
      <c r="H121" s="23"/>
      <c r="I121" s="23"/>
      <c r="J121" s="23"/>
      <c r="K121" s="23"/>
      <c r="L121" s="23"/>
      <c r="M121" s="23"/>
      <c r="N121" s="23"/>
    </row>
    <row r="122" spans="1:14" ht="16.5" hidden="1" customHeight="1" x14ac:dyDescent="0.2">
      <c r="A122" s="15" t="s">
        <v>145</v>
      </c>
      <c r="B122" s="12" t="s">
        <v>96</v>
      </c>
      <c r="C122" s="32"/>
      <c r="D122" s="32"/>
      <c r="E122" s="32"/>
      <c r="F122" s="23"/>
      <c r="G122" s="23"/>
      <c r="H122" s="23"/>
      <c r="I122" s="23"/>
      <c r="J122" s="23"/>
      <c r="K122" s="23"/>
      <c r="L122" s="23"/>
      <c r="M122" s="23"/>
      <c r="N122" s="23"/>
    </row>
    <row r="123" spans="1:14" ht="27.75" hidden="1" customHeight="1" x14ac:dyDescent="0.2">
      <c r="A123" s="15" t="s">
        <v>109</v>
      </c>
      <c r="B123" s="12" t="s">
        <v>110</v>
      </c>
      <c r="C123" s="32"/>
      <c r="D123" s="32"/>
      <c r="E123" s="32"/>
      <c r="F123" s="23"/>
      <c r="G123" s="23"/>
      <c r="H123" s="23"/>
      <c r="I123" s="23"/>
      <c r="J123" s="23"/>
      <c r="K123" s="23"/>
      <c r="L123" s="23"/>
      <c r="M123" s="23"/>
      <c r="N123" s="23"/>
    </row>
    <row r="124" spans="1:14" ht="40.5" hidden="1" customHeight="1" x14ac:dyDescent="0.2">
      <c r="A124" s="15" t="s">
        <v>146</v>
      </c>
      <c r="B124" s="12" t="s">
        <v>112</v>
      </c>
      <c r="C124" s="32"/>
      <c r="D124" s="32"/>
      <c r="E124" s="32"/>
      <c r="F124" s="23"/>
      <c r="G124" s="23"/>
      <c r="H124" s="23"/>
      <c r="I124" s="23"/>
      <c r="J124" s="23"/>
      <c r="K124" s="23"/>
      <c r="L124" s="23"/>
      <c r="M124" s="23"/>
      <c r="N124" s="23"/>
    </row>
    <row r="125" spans="1:14" ht="39.75" hidden="1" customHeight="1" x14ac:dyDescent="0.2">
      <c r="A125" s="15" t="s">
        <v>147</v>
      </c>
      <c r="B125" s="12" t="s">
        <v>114</v>
      </c>
      <c r="C125" s="32"/>
      <c r="D125" s="32"/>
      <c r="E125" s="32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1:14" hidden="1" x14ac:dyDescent="0.2">
      <c r="A126" s="5" t="s">
        <v>148</v>
      </c>
      <c r="B126" s="12"/>
      <c r="C126" s="4"/>
      <c r="D126" s="4"/>
      <c r="E126" s="4"/>
      <c r="F126" s="23"/>
      <c r="G126" s="23"/>
      <c r="H126" s="23"/>
      <c r="I126" s="23"/>
      <c r="J126" s="23"/>
      <c r="K126" s="23"/>
      <c r="L126" s="23"/>
      <c r="M126" s="23"/>
      <c r="N126" s="23"/>
    </row>
    <row r="127" spans="1:14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</row>
    <row r="128" spans="1:14" ht="14.25" customHeight="1" x14ac:dyDescent="0.2">
      <c r="A128" s="214" t="s">
        <v>390</v>
      </c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3"/>
      <c r="M128" s="23"/>
      <c r="N128" s="23"/>
    </row>
    <row r="129" spans="1:14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</row>
    <row r="130" spans="1:14" x14ac:dyDescent="0.2">
      <c r="A130" s="201" t="s">
        <v>10</v>
      </c>
      <c r="B130" s="194" t="s">
        <v>11</v>
      </c>
      <c r="C130" s="209" t="s">
        <v>83</v>
      </c>
      <c r="D130" s="209"/>
      <c r="E130" s="209"/>
      <c r="F130" s="23"/>
      <c r="G130" s="23"/>
      <c r="H130" s="23"/>
      <c r="I130" s="23"/>
      <c r="J130" s="23"/>
      <c r="K130" s="23"/>
      <c r="L130" s="23"/>
      <c r="M130" s="23"/>
      <c r="N130" s="23"/>
    </row>
    <row r="131" spans="1:14" x14ac:dyDescent="0.2">
      <c r="A131" s="201"/>
      <c r="B131" s="194"/>
      <c r="C131" s="105" t="s">
        <v>8</v>
      </c>
      <c r="D131" s="105" t="s">
        <v>503</v>
      </c>
      <c r="E131" s="105" t="s">
        <v>616</v>
      </c>
      <c r="F131" s="23"/>
      <c r="G131" s="23"/>
      <c r="H131" s="23"/>
      <c r="I131" s="23"/>
      <c r="J131" s="23"/>
      <c r="K131" s="23"/>
      <c r="L131" s="23"/>
      <c r="M131" s="23"/>
      <c r="N131" s="23"/>
    </row>
    <row r="132" spans="1:14" ht="38.25" x14ac:dyDescent="0.2">
      <c r="A132" s="201"/>
      <c r="B132" s="194"/>
      <c r="C132" s="37" t="s">
        <v>84</v>
      </c>
      <c r="D132" s="37" t="s">
        <v>85</v>
      </c>
      <c r="E132" s="37" t="s">
        <v>86</v>
      </c>
      <c r="F132" s="23"/>
      <c r="G132" s="23"/>
      <c r="H132" s="23"/>
      <c r="I132" s="23"/>
      <c r="J132" s="23"/>
      <c r="K132" s="23"/>
      <c r="L132" s="23"/>
      <c r="M132" s="23"/>
      <c r="N132" s="23"/>
    </row>
    <row r="133" spans="1:14" x14ac:dyDescent="0.2">
      <c r="A133" s="3" t="s">
        <v>19</v>
      </c>
      <c r="B133" s="3" t="s">
        <v>20</v>
      </c>
      <c r="C133" s="3" t="s">
        <v>21</v>
      </c>
      <c r="D133" s="3" t="s">
        <v>22</v>
      </c>
      <c r="E133" s="3" t="s">
        <v>23</v>
      </c>
      <c r="F133" s="23"/>
      <c r="G133" s="23"/>
      <c r="H133" s="23"/>
      <c r="I133" s="23"/>
      <c r="J133" s="23"/>
      <c r="K133" s="23"/>
      <c r="L133" s="23"/>
      <c r="M133" s="23"/>
      <c r="N133" s="23"/>
    </row>
    <row r="134" spans="1:14" ht="28.5" customHeight="1" x14ac:dyDescent="0.2">
      <c r="A134" s="15" t="s">
        <v>87</v>
      </c>
      <c r="B134" s="99" t="s">
        <v>88</v>
      </c>
      <c r="C134" s="19">
        <v>0</v>
      </c>
      <c r="D134" s="19">
        <v>0</v>
      </c>
      <c r="E134" s="19">
        <v>0</v>
      </c>
      <c r="F134" s="23"/>
      <c r="G134" s="23"/>
      <c r="H134" s="23"/>
      <c r="I134" s="23"/>
      <c r="J134" s="23"/>
      <c r="K134" s="23"/>
      <c r="L134" s="23"/>
      <c r="M134" s="23"/>
      <c r="N134" s="23"/>
    </row>
    <row r="135" spans="1:14" ht="51" x14ac:dyDescent="0.2">
      <c r="A135" s="15" t="s">
        <v>89</v>
      </c>
      <c r="B135" s="99" t="s">
        <v>90</v>
      </c>
      <c r="C135" s="19">
        <v>0</v>
      </c>
      <c r="D135" s="19">
        <v>0</v>
      </c>
      <c r="E135" s="19">
        <v>0</v>
      </c>
      <c r="F135" s="23"/>
      <c r="G135" s="23"/>
      <c r="H135" s="23"/>
      <c r="I135" s="23"/>
      <c r="J135" s="23"/>
      <c r="K135" s="23"/>
      <c r="L135" s="23"/>
      <c r="M135" s="23"/>
      <c r="N135" s="23"/>
    </row>
    <row r="136" spans="1:14" ht="15" customHeight="1" x14ac:dyDescent="0.2">
      <c r="A136" s="40" t="s">
        <v>149</v>
      </c>
      <c r="B136" s="99" t="s">
        <v>92</v>
      </c>
      <c r="C136" s="19">
        <f>C137</f>
        <v>490286</v>
      </c>
      <c r="D136" s="19">
        <f>D137</f>
        <v>0</v>
      </c>
      <c r="E136" s="19">
        <f>E137</f>
        <v>0</v>
      </c>
      <c r="F136" s="23"/>
      <c r="G136" s="23"/>
      <c r="H136" s="23"/>
      <c r="I136" s="23"/>
      <c r="J136" s="23"/>
      <c r="K136" s="23"/>
      <c r="L136" s="23"/>
      <c r="M136" s="23"/>
      <c r="N136" s="23"/>
    </row>
    <row r="137" spans="1:14" ht="14.25" customHeight="1" x14ac:dyDescent="0.2">
      <c r="A137" s="15" t="s">
        <v>66</v>
      </c>
      <c r="B137" s="99" t="s">
        <v>93</v>
      </c>
      <c r="C137" s="19">
        <v>490286</v>
      </c>
      <c r="D137" s="145">
        <v>0</v>
      </c>
      <c r="E137" s="145">
        <v>0</v>
      </c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1:14" ht="29.25" customHeight="1" x14ac:dyDescent="0.2">
      <c r="A138" s="15" t="s">
        <v>67</v>
      </c>
      <c r="B138" s="99" t="s">
        <v>95</v>
      </c>
      <c r="C138" s="19">
        <v>0</v>
      </c>
      <c r="D138" s="19">
        <v>0</v>
      </c>
      <c r="E138" s="19">
        <v>0</v>
      </c>
      <c r="F138" s="23"/>
      <c r="G138" s="23"/>
      <c r="H138" s="23"/>
      <c r="I138" s="23"/>
      <c r="J138" s="23"/>
      <c r="K138" s="23"/>
      <c r="L138" s="23"/>
      <c r="M138" s="23"/>
      <c r="N138" s="23"/>
    </row>
    <row r="139" spans="1:14" ht="30" customHeight="1" x14ac:dyDescent="0.2">
      <c r="A139" s="15" t="s">
        <v>109</v>
      </c>
      <c r="B139" s="99" t="s">
        <v>110</v>
      </c>
      <c r="C139" s="19">
        <v>0</v>
      </c>
      <c r="D139" s="19">
        <v>0</v>
      </c>
      <c r="E139" s="19">
        <v>0</v>
      </c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1:14" ht="52.5" customHeight="1" x14ac:dyDescent="0.2">
      <c r="A140" s="15" t="s">
        <v>111</v>
      </c>
      <c r="B140" s="99" t="s">
        <v>112</v>
      </c>
      <c r="C140" s="19">
        <v>0</v>
      </c>
      <c r="D140" s="19">
        <v>0</v>
      </c>
      <c r="E140" s="19">
        <v>0</v>
      </c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1:14" ht="53.25" customHeight="1" x14ac:dyDescent="0.2">
      <c r="A141" s="15" t="s">
        <v>132</v>
      </c>
      <c r="B141" s="99" t="s">
        <v>114</v>
      </c>
      <c r="C141" s="43">
        <f>C136</f>
        <v>490286</v>
      </c>
      <c r="D141" s="43">
        <f t="shared" ref="D141:E141" si="5">D136</f>
        <v>0</v>
      </c>
      <c r="E141" s="43">
        <f t="shared" si="5"/>
        <v>0</v>
      </c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1:14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1:14" ht="16.5" customHeight="1" x14ac:dyDescent="0.2">
      <c r="A143" s="214" t="s">
        <v>391</v>
      </c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3"/>
      <c r="M143" s="23"/>
      <c r="N143" s="23"/>
    </row>
    <row r="144" spans="1:14" hidden="1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4" ht="16.5" hidden="1" customHeight="1" x14ac:dyDescent="0.2">
      <c r="A145" s="201" t="s">
        <v>10</v>
      </c>
      <c r="B145" s="194" t="s">
        <v>11</v>
      </c>
      <c r="C145" s="209" t="s">
        <v>83</v>
      </c>
      <c r="D145" s="209"/>
      <c r="E145" s="209"/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1:14" ht="15" hidden="1" customHeight="1" x14ac:dyDescent="0.2">
      <c r="A146" s="201"/>
      <c r="B146" s="194"/>
      <c r="C146" s="3" t="s">
        <v>7</v>
      </c>
      <c r="D146" s="3" t="s">
        <v>8</v>
      </c>
      <c r="E146" s="3" t="s">
        <v>9</v>
      </c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1:14" ht="40.5" hidden="1" customHeight="1" x14ac:dyDescent="0.2">
      <c r="A147" s="201"/>
      <c r="B147" s="194"/>
      <c r="C147" s="37" t="s">
        <v>84</v>
      </c>
      <c r="D147" s="37" t="s">
        <v>85</v>
      </c>
      <c r="E147" s="37" t="s">
        <v>86</v>
      </c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4" hidden="1" x14ac:dyDescent="0.2">
      <c r="A148" s="3" t="s">
        <v>19</v>
      </c>
      <c r="B148" s="3" t="s">
        <v>20</v>
      </c>
      <c r="C148" s="3" t="s">
        <v>21</v>
      </c>
      <c r="D148" s="3" t="s">
        <v>22</v>
      </c>
      <c r="E148" s="3" t="s">
        <v>23</v>
      </c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1:14" ht="30" hidden="1" customHeight="1" x14ac:dyDescent="0.2">
      <c r="A149" s="5" t="s">
        <v>87</v>
      </c>
      <c r="B149" s="9" t="s">
        <v>88</v>
      </c>
      <c r="C149" s="32"/>
      <c r="D149" s="32"/>
      <c r="E149" s="32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ht="54.75" hidden="1" customHeight="1" x14ac:dyDescent="0.2">
      <c r="A150" s="5" t="s">
        <v>89</v>
      </c>
      <c r="B150" s="9" t="s">
        <v>90</v>
      </c>
      <c r="C150" s="32"/>
      <c r="D150" s="32"/>
      <c r="E150" s="32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14" ht="15.75" hidden="1" customHeight="1" x14ac:dyDescent="0.2">
      <c r="A151" s="5" t="s">
        <v>150</v>
      </c>
      <c r="B151" s="9" t="s">
        <v>92</v>
      </c>
      <c r="C151" s="32"/>
      <c r="D151" s="32"/>
      <c r="E151" s="32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4" ht="25.5" hidden="1" x14ac:dyDescent="0.2">
      <c r="A152" s="15" t="s">
        <v>151</v>
      </c>
      <c r="B152" s="9" t="s">
        <v>93</v>
      </c>
      <c r="C152" s="32"/>
      <c r="D152" s="32"/>
      <c r="E152" s="32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1:14" ht="25.5" hidden="1" x14ac:dyDescent="0.2">
      <c r="A153" s="5" t="s">
        <v>152</v>
      </c>
      <c r="B153" s="9" t="s">
        <v>95</v>
      </c>
      <c r="C153" s="32"/>
      <c r="D153" s="32"/>
      <c r="E153" s="32"/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1:14" ht="27" hidden="1" customHeight="1" x14ac:dyDescent="0.2">
      <c r="A154" s="5" t="s">
        <v>109</v>
      </c>
      <c r="B154" s="9" t="s">
        <v>110</v>
      </c>
      <c r="C154" s="32"/>
      <c r="D154" s="32"/>
      <c r="E154" s="32"/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1:14" ht="17.25" hidden="1" customHeight="1" x14ac:dyDescent="0.2">
      <c r="A155" s="7" t="s">
        <v>153</v>
      </c>
      <c r="B155" s="41" t="s">
        <v>112</v>
      </c>
      <c r="C155" s="44"/>
      <c r="D155" s="44"/>
      <c r="E155" s="44"/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1:14" ht="41.25" hidden="1" customHeight="1" x14ac:dyDescent="0.2">
      <c r="A156" s="5" t="s">
        <v>154</v>
      </c>
      <c r="B156" s="32"/>
      <c r="C156" s="32"/>
      <c r="D156" s="32"/>
      <c r="E156" s="32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1:14" ht="51" hidden="1" x14ac:dyDescent="0.2">
      <c r="A157" s="5" t="s">
        <v>132</v>
      </c>
      <c r="B157" s="9" t="s">
        <v>114</v>
      </c>
      <c r="C157" s="32"/>
      <c r="D157" s="32"/>
      <c r="E157" s="32"/>
      <c r="F157" s="23"/>
      <c r="G157" s="23"/>
      <c r="H157" s="23"/>
      <c r="I157" s="23"/>
      <c r="J157" s="23"/>
      <c r="K157" s="23"/>
      <c r="L157" s="23"/>
      <c r="M157" s="23"/>
      <c r="N157" s="23"/>
    </row>
  </sheetData>
  <mergeCells count="58">
    <mergeCell ref="A1:L1"/>
    <mergeCell ref="A27:K27"/>
    <mergeCell ref="A41:K41"/>
    <mergeCell ref="A50:K50"/>
    <mergeCell ref="A145:A147"/>
    <mergeCell ref="B145:B147"/>
    <mergeCell ref="C145:E145"/>
    <mergeCell ref="F82:H82"/>
    <mergeCell ref="I82:K82"/>
    <mergeCell ref="A91:K91"/>
    <mergeCell ref="A100:K100"/>
    <mergeCell ref="A113:A115"/>
    <mergeCell ref="B113:B115"/>
    <mergeCell ref="C113:E113"/>
    <mergeCell ref="A130:A132"/>
    <mergeCell ref="B130:B132"/>
    <mergeCell ref="C130:E130"/>
    <mergeCell ref="A93:A95"/>
    <mergeCell ref="B93:B95"/>
    <mergeCell ref="C93:E93"/>
    <mergeCell ref="A109:K109"/>
    <mergeCell ref="A111:K111"/>
    <mergeCell ref="A128:K128"/>
    <mergeCell ref="A3:L3"/>
    <mergeCell ref="A5:L5"/>
    <mergeCell ref="A43:A45"/>
    <mergeCell ref="B43:B45"/>
    <mergeCell ref="C43:E43"/>
    <mergeCell ref="F43:H43"/>
    <mergeCell ref="I43:K43"/>
    <mergeCell ref="A54:A56"/>
    <mergeCell ref="B54:B56"/>
    <mergeCell ref="C54:E54"/>
    <mergeCell ref="F29:H29"/>
    <mergeCell ref="I29:K29"/>
    <mergeCell ref="A52:K52"/>
    <mergeCell ref="A143:K143"/>
    <mergeCell ref="A7:A9"/>
    <mergeCell ref="B7:B9"/>
    <mergeCell ref="C7:E7"/>
    <mergeCell ref="A29:A31"/>
    <mergeCell ref="B29:B31"/>
    <mergeCell ref="C29:E29"/>
    <mergeCell ref="F93:H93"/>
    <mergeCell ref="I93:K93"/>
    <mergeCell ref="A102:A104"/>
    <mergeCell ref="B102:B104"/>
    <mergeCell ref="C102:E102"/>
    <mergeCell ref="F102:H102"/>
    <mergeCell ref="I102:K102"/>
    <mergeCell ref="A71:A73"/>
    <mergeCell ref="B71:B73"/>
    <mergeCell ref="C71:E71"/>
    <mergeCell ref="F71:H71"/>
    <mergeCell ref="I71:K71"/>
    <mergeCell ref="A82:A84"/>
    <mergeCell ref="B82:B84"/>
    <mergeCell ref="C82:E82"/>
  </mergeCells>
  <pageMargins left="0.39370078740157483" right="0.19685039370078741" top="0.39370078740157483" bottom="0.19685039370078741" header="0.31496062992125984" footer="0.31496062992125984"/>
  <pageSetup paperSize="9" scale="65" orientation="landscape" r:id="rId1"/>
  <rowBreaks count="2" manualBreakCount="2">
    <brk id="68" max="10" man="1"/>
    <brk id="14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71"/>
  <sheetViews>
    <sheetView view="pageBreakPreview" topLeftCell="A236" zoomScaleNormal="100" zoomScaleSheetLayoutView="100" workbookViewId="0">
      <selection activeCell="F281" sqref="F281"/>
    </sheetView>
  </sheetViews>
  <sheetFormatPr defaultRowHeight="12.75" x14ac:dyDescent="0.2"/>
  <cols>
    <col min="1" max="1" width="36.42578125" customWidth="1"/>
    <col min="2" max="2" width="7.5703125" customWidth="1"/>
    <col min="3" max="3" width="12.5703125" customWidth="1"/>
    <col min="4" max="4" width="13.85546875" customWidth="1"/>
    <col min="5" max="5" width="12.28515625" customWidth="1"/>
    <col min="6" max="6" width="11.5703125" customWidth="1"/>
    <col min="7" max="7" width="11.28515625" customWidth="1"/>
    <col min="8" max="9" width="12" customWidth="1"/>
    <col min="10" max="10" width="11.85546875" customWidth="1"/>
    <col min="11" max="11" width="11" customWidth="1"/>
    <col min="12" max="12" width="12.42578125" customWidth="1"/>
    <col min="13" max="13" width="11.140625" customWidth="1"/>
    <col min="14" max="14" width="10.85546875" customWidth="1"/>
  </cols>
  <sheetData>
    <row r="1" spans="1:14" x14ac:dyDescent="0.2">
      <c r="A1" s="214" t="s">
        <v>392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3"/>
      <c r="M1" s="23"/>
      <c r="N1" s="23"/>
    </row>
    <row r="2" spans="1:14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9.25" customHeight="1" x14ac:dyDescent="0.2">
      <c r="A3" s="216" t="s">
        <v>480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5.75" customHeight="1" x14ac:dyDescent="0.2">
      <c r="A5" s="201" t="s">
        <v>10</v>
      </c>
      <c r="B5" s="194" t="s">
        <v>11</v>
      </c>
      <c r="C5" s="201" t="s">
        <v>83</v>
      </c>
      <c r="D5" s="201"/>
      <c r="E5" s="201"/>
      <c r="F5" s="23"/>
      <c r="G5" s="23"/>
      <c r="H5" s="23"/>
      <c r="I5" s="23"/>
      <c r="J5" s="23"/>
      <c r="K5" s="23"/>
      <c r="L5" s="23"/>
      <c r="M5" s="23"/>
      <c r="N5" s="23"/>
    </row>
    <row r="6" spans="1:14" ht="13.5" customHeight="1" x14ac:dyDescent="0.2">
      <c r="A6" s="201"/>
      <c r="B6" s="194"/>
      <c r="C6" s="12" t="s">
        <v>8</v>
      </c>
      <c r="D6" s="12" t="s">
        <v>9</v>
      </c>
      <c r="E6" s="12" t="s">
        <v>616</v>
      </c>
      <c r="F6" s="23"/>
      <c r="G6" s="23"/>
      <c r="H6" s="23"/>
      <c r="I6" s="23"/>
      <c r="J6" s="23"/>
      <c r="K6" s="23"/>
      <c r="L6" s="23"/>
      <c r="M6" s="23"/>
      <c r="N6" s="23"/>
    </row>
    <row r="7" spans="1:14" ht="42" customHeight="1" x14ac:dyDescent="0.2">
      <c r="A7" s="201"/>
      <c r="B7" s="194"/>
      <c r="C7" s="37" t="s">
        <v>84</v>
      </c>
      <c r="D7" s="37" t="s">
        <v>85</v>
      </c>
      <c r="E7" s="37" t="s">
        <v>86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38.25" x14ac:dyDescent="0.2">
      <c r="A9" s="5" t="s">
        <v>155</v>
      </c>
      <c r="B9" s="99" t="s">
        <v>88</v>
      </c>
      <c r="C9" s="19">
        <v>0</v>
      </c>
      <c r="D9" s="19">
        <v>0</v>
      </c>
      <c r="E9" s="19">
        <v>0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38.25" x14ac:dyDescent="0.2">
      <c r="A10" s="5" t="s">
        <v>156</v>
      </c>
      <c r="B10" s="99" t="s">
        <v>90</v>
      </c>
      <c r="C10" s="19">
        <v>0</v>
      </c>
      <c r="D10" s="19">
        <v>0</v>
      </c>
      <c r="E10" s="19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5" customHeight="1" x14ac:dyDescent="0.2">
      <c r="A11" s="2" t="s">
        <v>157</v>
      </c>
      <c r="B11" s="99" t="s">
        <v>92</v>
      </c>
      <c r="C11" s="19">
        <f>L68</f>
        <v>11166285.000525439</v>
      </c>
      <c r="D11" s="19">
        <f>L120</f>
        <v>9660432.9955999982</v>
      </c>
      <c r="E11" s="19">
        <f>L172</f>
        <v>9660432.9955999982</v>
      </c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38.25" x14ac:dyDescent="0.2">
      <c r="A12" s="5" t="s">
        <v>158</v>
      </c>
      <c r="B12" s="99" t="s">
        <v>110</v>
      </c>
      <c r="C12" s="19">
        <v>0</v>
      </c>
      <c r="D12" s="19">
        <v>0</v>
      </c>
      <c r="E12" s="19">
        <v>0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38.25" x14ac:dyDescent="0.2">
      <c r="A13" s="5" t="s">
        <v>159</v>
      </c>
      <c r="B13" s="99" t="s">
        <v>112</v>
      </c>
      <c r="C13" s="19">
        <v>0</v>
      </c>
      <c r="D13" s="19">
        <v>0</v>
      </c>
      <c r="E13" s="19">
        <v>0</v>
      </c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25.5" x14ac:dyDescent="0.2">
      <c r="A14" s="5" t="s">
        <v>160</v>
      </c>
      <c r="B14" s="99" t="s">
        <v>114</v>
      </c>
      <c r="C14" s="43">
        <f>C11</f>
        <v>11166285.000525439</v>
      </c>
      <c r="D14" s="43">
        <f t="shared" ref="D14:E14" si="0">D11</f>
        <v>9660432.9955999982</v>
      </c>
      <c r="E14" s="43">
        <f t="shared" si="0"/>
        <v>9660432.9955999982</v>
      </c>
      <c r="F14" s="23"/>
      <c r="G14" s="23"/>
      <c r="H14" s="23"/>
      <c r="I14" s="23"/>
      <c r="J14" s="23"/>
      <c r="K14" s="23"/>
      <c r="L14" s="23"/>
      <c r="M14" s="23"/>
      <c r="N14" s="23"/>
    </row>
    <row r="15" spans="1:14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x14ac:dyDescent="0.2">
      <c r="A16" s="39" t="s">
        <v>161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x14ac:dyDescent="0.2">
      <c r="A18" s="214" t="s">
        <v>627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</row>
    <row r="19" spans="1:14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x14ac:dyDescent="0.2">
      <c r="A20" s="200" t="s">
        <v>162</v>
      </c>
      <c r="B20" s="200" t="s">
        <v>11</v>
      </c>
      <c r="C20" s="200" t="s">
        <v>163</v>
      </c>
      <c r="D20" s="201" t="s">
        <v>164</v>
      </c>
      <c r="E20" s="201"/>
      <c r="F20" s="201"/>
      <c r="G20" s="201"/>
      <c r="H20" s="201"/>
      <c r="I20" s="201"/>
      <c r="J20" s="201"/>
      <c r="K20" s="201"/>
      <c r="L20" s="194" t="s">
        <v>165</v>
      </c>
      <c r="M20" s="23"/>
      <c r="N20" s="23"/>
    </row>
    <row r="21" spans="1:14" x14ac:dyDescent="0.2">
      <c r="A21" s="200"/>
      <c r="B21" s="200"/>
      <c r="C21" s="200"/>
      <c r="D21" s="194" t="s">
        <v>382</v>
      </c>
      <c r="E21" s="201" t="s">
        <v>59</v>
      </c>
      <c r="F21" s="201"/>
      <c r="G21" s="201"/>
      <c r="H21" s="201"/>
      <c r="I21" s="201"/>
      <c r="J21" s="201"/>
      <c r="K21" s="201"/>
      <c r="L21" s="194"/>
      <c r="M21" s="23"/>
      <c r="N21" s="23"/>
    </row>
    <row r="22" spans="1:14" ht="24" customHeight="1" x14ac:dyDescent="0.2">
      <c r="A22" s="200"/>
      <c r="B22" s="200"/>
      <c r="C22" s="200"/>
      <c r="D22" s="194"/>
      <c r="E22" s="194" t="s">
        <v>166</v>
      </c>
      <c r="F22" s="194" t="s">
        <v>167</v>
      </c>
      <c r="G22" s="194" t="s">
        <v>168</v>
      </c>
      <c r="H22" s="200" t="s">
        <v>169</v>
      </c>
      <c r="I22" s="200"/>
      <c r="J22" s="200" t="s">
        <v>170</v>
      </c>
      <c r="K22" s="200"/>
      <c r="L22" s="194"/>
      <c r="M22" s="23"/>
      <c r="N22" s="23"/>
    </row>
    <row r="23" spans="1:14" ht="51" x14ac:dyDescent="0.2">
      <c r="A23" s="200"/>
      <c r="B23" s="200"/>
      <c r="C23" s="200"/>
      <c r="D23" s="194"/>
      <c r="E23" s="194"/>
      <c r="F23" s="194"/>
      <c r="G23" s="194"/>
      <c r="H23" s="11" t="s">
        <v>171</v>
      </c>
      <c r="I23" s="13" t="s">
        <v>172</v>
      </c>
      <c r="J23" s="11" t="s">
        <v>171</v>
      </c>
      <c r="K23" s="13" t="s">
        <v>173</v>
      </c>
      <c r="L23" s="194"/>
      <c r="M23" s="23"/>
      <c r="N23" s="23"/>
    </row>
    <row r="24" spans="1:14" x14ac:dyDescent="0.2">
      <c r="A24" s="12" t="s">
        <v>19</v>
      </c>
      <c r="B24" s="12" t="s">
        <v>20</v>
      </c>
      <c r="C24" s="12" t="s">
        <v>21</v>
      </c>
      <c r="D24" s="12" t="s">
        <v>22</v>
      </c>
      <c r="E24" s="12" t="s">
        <v>23</v>
      </c>
      <c r="F24" s="12" t="s">
        <v>24</v>
      </c>
      <c r="G24" s="119" t="s">
        <v>25</v>
      </c>
      <c r="H24" s="12" t="s">
        <v>26</v>
      </c>
      <c r="I24" s="12" t="s">
        <v>27</v>
      </c>
      <c r="J24" s="12" t="s">
        <v>28</v>
      </c>
      <c r="K24" s="12" t="s">
        <v>29</v>
      </c>
      <c r="L24" s="12" t="s">
        <v>174</v>
      </c>
      <c r="M24" s="23"/>
      <c r="N24" s="23"/>
    </row>
    <row r="25" spans="1:14" ht="18" customHeight="1" x14ac:dyDescent="0.2">
      <c r="A25" s="66" t="s">
        <v>403</v>
      </c>
      <c r="B25" s="148" t="s">
        <v>31</v>
      </c>
      <c r="C25" s="148">
        <v>1</v>
      </c>
      <c r="D25" s="145">
        <f>E25+F25+G25+I25+K25</f>
        <v>45480.767999999996</v>
      </c>
      <c r="E25" s="145">
        <v>18950.32</v>
      </c>
      <c r="F25" s="145">
        <f>E25*0.2</f>
        <v>3790.0640000000003</v>
      </c>
      <c r="G25" s="145">
        <f>E25*0.3</f>
        <v>5685.0959999999995</v>
      </c>
      <c r="H25" s="148">
        <v>30</v>
      </c>
      <c r="I25" s="145">
        <f>(E25+F25+G25)*H25/100</f>
        <v>8527.6439999999984</v>
      </c>
      <c r="J25" s="148">
        <v>30</v>
      </c>
      <c r="K25" s="145">
        <f>(E25+F25+G25)*J25/100</f>
        <v>8527.6439999999984</v>
      </c>
      <c r="L25" s="145">
        <f>C25*D25*12</f>
        <v>545769.21600000001</v>
      </c>
      <c r="M25" s="117"/>
      <c r="N25" s="114"/>
    </row>
    <row r="26" spans="1:14" ht="16.5" customHeight="1" x14ac:dyDescent="0.2">
      <c r="A26" s="66" t="s">
        <v>429</v>
      </c>
      <c r="B26" s="70" t="s">
        <v>33</v>
      </c>
      <c r="C26" s="148">
        <v>1</v>
      </c>
      <c r="D26" s="145">
        <f t="shared" ref="D26:D67" si="1">E26+F26+G26+I26+K26</f>
        <v>29107.699200000006</v>
      </c>
      <c r="E26" s="145">
        <v>15160.26</v>
      </c>
      <c r="F26" s="145">
        <f t="shared" ref="F26:F67" si="2">E26*0.2</f>
        <v>3032.0520000000001</v>
      </c>
      <c r="G26" s="145"/>
      <c r="H26" s="148">
        <v>30</v>
      </c>
      <c r="I26" s="145">
        <f t="shared" ref="I26:I67" si="3">(E26+F26+G26)*H26/100</f>
        <v>5457.6936000000014</v>
      </c>
      <c r="J26" s="148">
        <v>30</v>
      </c>
      <c r="K26" s="145">
        <f t="shared" ref="K26:K67" si="4">(E26+F26+G26)*J26/100</f>
        <v>5457.6936000000014</v>
      </c>
      <c r="L26" s="145">
        <f t="shared" ref="L26:L66" si="5">C26*D26*12</f>
        <v>349292.39040000009</v>
      </c>
      <c r="M26" s="117"/>
      <c r="N26" s="114"/>
    </row>
    <row r="27" spans="1:14" ht="15" customHeight="1" x14ac:dyDescent="0.2">
      <c r="A27" s="66" t="s">
        <v>681</v>
      </c>
      <c r="B27" s="148" t="s">
        <v>383</v>
      </c>
      <c r="C27" s="148">
        <v>1</v>
      </c>
      <c r="D27" s="145">
        <f t="shared" si="1"/>
        <v>29107.699200000006</v>
      </c>
      <c r="E27" s="145">
        <v>15160.26</v>
      </c>
      <c r="F27" s="145">
        <f t="shared" si="2"/>
        <v>3032.0520000000001</v>
      </c>
      <c r="G27" s="145"/>
      <c r="H27" s="148">
        <v>30</v>
      </c>
      <c r="I27" s="145">
        <f t="shared" si="3"/>
        <v>5457.6936000000014</v>
      </c>
      <c r="J27" s="148">
        <v>30</v>
      </c>
      <c r="K27" s="145">
        <f t="shared" si="4"/>
        <v>5457.6936000000014</v>
      </c>
      <c r="L27" s="145">
        <f t="shared" si="5"/>
        <v>349292.39040000009</v>
      </c>
      <c r="M27" s="117"/>
      <c r="N27" s="114"/>
    </row>
    <row r="28" spans="1:14" ht="26.25" customHeight="1" x14ac:dyDescent="0.2">
      <c r="A28" s="66" t="s">
        <v>682</v>
      </c>
      <c r="B28" s="70" t="s">
        <v>438</v>
      </c>
      <c r="C28" s="148">
        <v>1</v>
      </c>
      <c r="D28" s="145">
        <f t="shared" si="1"/>
        <v>29107.699200000006</v>
      </c>
      <c r="E28" s="145">
        <v>15160.26</v>
      </c>
      <c r="F28" s="145">
        <f t="shared" si="2"/>
        <v>3032.0520000000001</v>
      </c>
      <c r="G28" s="145"/>
      <c r="H28" s="148">
        <v>30</v>
      </c>
      <c r="I28" s="145">
        <f t="shared" si="3"/>
        <v>5457.6936000000014</v>
      </c>
      <c r="J28" s="148">
        <v>30</v>
      </c>
      <c r="K28" s="145">
        <f t="shared" si="4"/>
        <v>5457.6936000000014</v>
      </c>
      <c r="L28" s="145">
        <f t="shared" si="5"/>
        <v>349292.39040000009</v>
      </c>
      <c r="M28" s="117"/>
      <c r="N28" s="114"/>
    </row>
    <row r="29" spans="1:14" ht="18" customHeight="1" x14ac:dyDescent="0.2">
      <c r="A29" s="66" t="s">
        <v>404</v>
      </c>
      <c r="B29" s="148" t="s">
        <v>437</v>
      </c>
      <c r="C29" s="148">
        <v>1</v>
      </c>
      <c r="D29" s="145">
        <f t="shared" si="1"/>
        <v>25100.16</v>
      </c>
      <c r="E29" s="145">
        <v>13073</v>
      </c>
      <c r="F29" s="145">
        <f t="shared" si="2"/>
        <v>2614.6000000000004</v>
      </c>
      <c r="G29" s="145"/>
      <c r="H29" s="148">
        <v>30</v>
      </c>
      <c r="I29" s="145">
        <f t="shared" si="3"/>
        <v>4706.28</v>
      </c>
      <c r="J29" s="148">
        <v>30</v>
      </c>
      <c r="K29" s="145">
        <f t="shared" si="4"/>
        <v>4706.28</v>
      </c>
      <c r="L29" s="145">
        <f t="shared" si="5"/>
        <v>301201.91999999998</v>
      </c>
      <c r="M29" s="117"/>
      <c r="N29" s="114"/>
    </row>
    <row r="30" spans="1:14" ht="16.5" customHeight="1" x14ac:dyDescent="0.2">
      <c r="A30" s="66" t="s">
        <v>683</v>
      </c>
      <c r="B30" s="70" t="s">
        <v>439</v>
      </c>
      <c r="C30" s="148">
        <v>1</v>
      </c>
      <c r="D30" s="145">
        <f t="shared" si="1"/>
        <v>25100.16</v>
      </c>
      <c r="E30" s="145">
        <v>13073</v>
      </c>
      <c r="F30" s="145">
        <f t="shared" si="2"/>
        <v>2614.6000000000004</v>
      </c>
      <c r="G30" s="145"/>
      <c r="H30" s="148">
        <v>30</v>
      </c>
      <c r="I30" s="145">
        <f t="shared" si="3"/>
        <v>4706.28</v>
      </c>
      <c r="J30" s="148">
        <v>30</v>
      </c>
      <c r="K30" s="145">
        <f t="shared" si="4"/>
        <v>4706.28</v>
      </c>
      <c r="L30" s="145">
        <f t="shared" si="5"/>
        <v>301201.91999999998</v>
      </c>
      <c r="M30" s="117"/>
      <c r="N30" s="114"/>
    </row>
    <row r="31" spans="1:14" ht="16.5" customHeight="1" x14ac:dyDescent="0.2">
      <c r="A31" s="66" t="s">
        <v>405</v>
      </c>
      <c r="B31" s="148" t="s">
        <v>440</v>
      </c>
      <c r="C31" s="148">
        <v>1</v>
      </c>
      <c r="D31" s="145">
        <f t="shared" si="1"/>
        <v>25100.16</v>
      </c>
      <c r="E31" s="145">
        <v>13073</v>
      </c>
      <c r="F31" s="145">
        <f t="shared" si="2"/>
        <v>2614.6000000000004</v>
      </c>
      <c r="G31" s="145"/>
      <c r="H31" s="148">
        <v>30</v>
      </c>
      <c r="I31" s="145">
        <f t="shared" si="3"/>
        <v>4706.28</v>
      </c>
      <c r="J31" s="148">
        <v>30</v>
      </c>
      <c r="K31" s="145">
        <f t="shared" si="4"/>
        <v>4706.28</v>
      </c>
      <c r="L31" s="145">
        <f t="shared" si="5"/>
        <v>301201.91999999998</v>
      </c>
      <c r="M31" s="117"/>
      <c r="N31" s="114"/>
    </row>
    <row r="32" spans="1:14" ht="13.5" customHeight="1" x14ac:dyDescent="0.2">
      <c r="A32" s="66" t="s">
        <v>408</v>
      </c>
      <c r="B32" s="70" t="s">
        <v>441</v>
      </c>
      <c r="C32" s="148">
        <v>3</v>
      </c>
      <c r="D32" s="145">
        <f t="shared" si="1"/>
        <v>25100.16</v>
      </c>
      <c r="E32" s="145">
        <v>13073</v>
      </c>
      <c r="F32" s="145">
        <f t="shared" si="2"/>
        <v>2614.6000000000004</v>
      </c>
      <c r="G32" s="145"/>
      <c r="H32" s="148">
        <v>30</v>
      </c>
      <c r="I32" s="145">
        <f t="shared" si="3"/>
        <v>4706.28</v>
      </c>
      <c r="J32" s="148">
        <v>30</v>
      </c>
      <c r="K32" s="145">
        <f t="shared" si="4"/>
        <v>4706.28</v>
      </c>
      <c r="L32" s="145">
        <f t="shared" si="5"/>
        <v>903605.76000000001</v>
      </c>
      <c r="M32" s="117"/>
      <c r="N32" s="114"/>
    </row>
    <row r="33" spans="1:14" ht="16.5" customHeight="1" x14ac:dyDescent="0.2">
      <c r="A33" s="66" t="s">
        <v>406</v>
      </c>
      <c r="B33" s="148" t="s">
        <v>442</v>
      </c>
      <c r="C33" s="148">
        <v>5</v>
      </c>
      <c r="D33" s="145">
        <f t="shared" si="1"/>
        <v>25100.16</v>
      </c>
      <c r="E33" s="145">
        <v>13073</v>
      </c>
      <c r="F33" s="145">
        <f t="shared" si="2"/>
        <v>2614.6000000000004</v>
      </c>
      <c r="G33" s="145"/>
      <c r="H33" s="148">
        <v>30</v>
      </c>
      <c r="I33" s="145">
        <f t="shared" si="3"/>
        <v>4706.28</v>
      </c>
      <c r="J33" s="148">
        <v>30</v>
      </c>
      <c r="K33" s="145">
        <f t="shared" si="4"/>
        <v>4706.28</v>
      </c>
      <c r="L33" s="145">
        <f t="shared" si="5"/>
        <v>1506009.6</v>
      </c>
      <c r="M33" s="117"/>
      <c r="N33" s="114"/>
    </row>
    <row r="34" spans="1:14" ht="16.5" customHeight="1" x14ac:dyDescent="0.2">
      <c r="A34" s="66" t="s">
        <v>430</v>
      </c>
      <c r="B34" s="70" t="s">
        <v>443</v>
      </c>
      <c r="C34" s="148">
        <v>1</v>
      </c>
      <c r="D34" s="145">
        <f t="shared" si="1"/>
        <v>25100.16</v>
      </c>
      <c r="E34" s="145">
        <v>13073</v>
      </c>
      <c r="F34" s="145">
        <f t="shared" si="2"/>
        <v>2614.6000000000004</v>
      </c>
      <c r="G34" s="145"/>
      <c r="H34" s="148">
        <v>30</v>
      </c>
      <c r="I34" s="145">
        <f t="shared" si="3"/>
        <v>4706.28</v>
      </c>
      <c r="J34" s="148">
        <v>30</v>
      </c>
      <c r="K34" s="145">
        <f t="shared" si="4"/>
        <v>4706.28</v>
      </c>
      <c r="L34" s="145">
        <f t="shared" si="5"/>
        <v>301201.91999999998</v>
      </c>
      <c r="M34" s="117"/>
      <c r="N34" s="114"/>
    </row>
    <row r="35" spans="1:14" ht="16.5" customHeight="1" x14ac:dyDescent="0.2">
      <c r="A35" s="66" t="s">
        <v>407</v>
      </c>
      <c r="B35" s="148" t="s">
        <v>444</v>
      </c>
      <c r="C35" s="148">
        <v>1</v>
      </c>
      <c r="D35" s="145">
        <f t="shared" si="1"/>
        <v>25100.16</v>
      </c>
      <c r="E35" s="145">
        <v>13073</v>
      </c>
      <c r="F35" s="145">
        <f t="shared" si="2"/>
        <v>2614.6000000000004</v>
      </c>
      <c r="G35" s="145"/>
      <c r="H35" s="148">
        <v>30</v>
      </c>
      <c r="I35" s="145">
        <f t="shared" si="3"/>
        <v>4706.28</v>
      </c>
      <c r="J35" s="148">
        <v>30</v>
      </c>
      <c r="K35" s="145">
        <f t="shared" si="4"/>
        <v>4706.28</v>
      </c>
      <c r="L35" s="145">
        <f t="shared" si="5"/>
        <v>301201.91999999998</v>
      </c>
      <c r="M35" s="117"/>
      <c r="N35" s="114"/>
    </row>
    <row r="36" spans="1:14" ht="16.5" customHeight="1" x14ac:dyDescent="0.2">
      <c r="A36" s="66" t="s">
        <v>409</v>
      </c>
      <c r="B36" s="70" t="s">
        <v>445</v>
      </c>
      <c r="C36" s="148">
        <v>1</v>
      </c>
      <c r="D36" s="145">
        <f t="shared" si="1"/>
        <v>19224.96</v>
      </c>
      <c r="E36" s="145">
        <v>10013</v>
      </c>
      <c r="F36" s="145">
        <f t="shared" si="2"/>
        <v>2002.6000000000001</v>
      </c>
      <c r="G36" s="145"/>
      <c r="H36" s="148">
        <v>30</v>
      </c>
      <c r="I36" s="145">
        <f t="shared" si="3"/>
        <v>3604.68</v>
      </c>
      <c r="J36" s="148">
        <v>30</v>
      </c>
      <c r="K36" s="145">
        <f t="shared" si="4"/>
        <v>3604.68</v>
      </c>
      <c r="L36" s="145">
        <f t="shared" si="5"/>
        <v>230699.51999999999</v>
      </c>
      <c r="M36" s="117"/>
      <c r="N36" s="114"/>
    </row>
    <row r="37" spans="1:14" ht="16.5" customHeight="1" x14ac:dyDescent="0.2">
      <c r="A37" s="66" t="s">
        <v>410</v>
      </c>
      <c r="B37" s="148" t="s">
        <v>446</v>
      </c>
      <c r="C37" s="148">
        <v>2</v>
      </c>
      <c r="D37" s="145">
        <f t="shared" si="1"/>
        <v>19224.96</v>
      </c>
      <c r="E37" s="145">
        <v>10013</v>
      </c>
      <c r="F37" s="145">
        <f t="shared" si="2"/>
        <v>2002.6000000000001</v>
      </c>
      <c r="G37" s="145"/>
      <c r="H37" s="148">
        <v>30</v>
      </c>
      <c r="I37" s="145">
        <f t="shared" si="3"/>
        <v>3604.68</v>
      </c>
      <c r="J37" s="148">
        <v>30</v>
      </c>
      <c r="K37" s="145">
        <f t="shared" si="4"/>
        <v>3604.68</v>
      </c>
      <c r="L37" s="145">
        <f t="shared" si="5"/>
        <v>461399.03999999998</v>
      </c>
      <c r="M37" s="117"/>
      <c r="N37" s="114"/>
    </row>
    <row r="38" spans="1:14" ht="16.5" customHeight="1" x14ac:dyDescent="0.2">
      <c r="A38" s="66" t="s">
        <v>684</v>
      </c>
      <c r="B38" s="70" t="s">
        <v>447</v>
      </c>
      <c r="C38" s="148">
        <v>1</v>
      </c>
      <c r="D38" s="145">
        <f t="shared" si="1"/>
        <v>19224.96</v>
      </c>
      <c r="E38" s="145">
        <v>10013</v>
      </c>
      <c r="F38" s="145">
        <f t="shared" si="2"/>
        <v>2002.6000000000001</v>
      </c>
      <c r="G38" s="145"/>
      <c r="H38" s="148">
        <v>30</v>
      </c>
      <c r="I38" s="145">
        <f t="shared" si="3"/>
        <v>3604.68</v>
      </c>
      <c r="J38" s="148">
        <v>30</v>
      </c>
      <c r="K38" s="145">
        <f t="shared" si="4"/>
        <v>3604.68</v>
      </c>
      <c r="L38" s="145">
        <f t="shared" si="5"/>
        <v>230699.51999999999</v>
      </c>
      <c r="M38" s="117"/>
      <c r="N38" s="114"/>
    </row>
    <row r="39" spans="1:14" ht="16.5" customHeight="1" x14ac:dyDescent="0.2">
      <c r="A39" s="66" t="s">
        <v>411</v>
      </c>
      <c r="B39" s="148" t="s">
        <v>448</v>
      </c>
      <c r="C39" s="148">
        <v>1</v>
      </c>
      <c r="D39" s="145">
        <f t="shared" si="1"/>
        <v>19224.96</v>
      </c>
      <c r="E39" s="145">
        <v>10013</v>
      </c>
      <c r="F39" s="145">
        <f t="shared" si="2"/>
        <v>2002.6000000000001</v>
      </c>
      <c r="G39" s="145"/>
      <c r="H39" s="148">
        <v>30</v>
      </c>
      <c r="I39" s="145">
        <f t="shared" si="3"/>
        <v>3604.68</v>
      </c>
      <c r="J39" s="148">
        <v>30</v>
      </c>
      <c r="K39" s="145">
        <f t="shared" si="4"/>
        <v>3604.68</v>
      </c>
      <c r="L39" s="145">
        <f t="shared" si="5"/>
        <v>230699.51999999999</v>
      </c>
      <c r="M39" s="117"/>
      <c r="N39" s="114"/>
    </row>
    <row r="40" spans="1:14" ht="16.5" customHeight="1" x14ac:dyDescent="0.2">
      <c r="A40" s="66" t="s">
        <v>685</v>
      </c>
      <c r="B40" s="70" t="s">
        <v>449</v>
      </c>
      <c r="C40" s="148">
        <v>1</v>
      </c>
      <c r="D40" s="145">
        <f t="shared" si="1"/>
        <v>19224.96</v>
      </c>
      <c r="E40" s="145">
        <v>10013</v>
      </c>
      <c r="F40" s="145">
        <f t="shared" si="2"/>
        <v>2002.6000000000001</v>
      </c>
      <c r="G40" s="145"/>
      <c r="H40" s="148">
        <v>30</v>
      </c>
      <c r="I40" s="145">
        <f t="shared" si="3"/>
        <v>3604.68</v>
      </c>
      <c r="J40" s="148">
        <v>30</v>
      </c>
      <c r="K40" s="145">
        <f t="shared" si="4"/>
        <v>3604.68</v>
      </c>
      <c r="L40" s="145">
        <f t="shared" si="5"/>
        <v>230699.51999999999</v>
      </c>
      <c r="M40" s="117"/>
      <c r="N40" s="114"/>
    </row>
    <row r="41" spans="1:14" ht="16.5" customHeight="1" x14ac:dyDescent="0.2">
      <c r="A41" s="66" t="s">
        <v>412</v>
      </c>
      <c r="B41" s="148" t="s">
        <v>450</v>
      </c>
      <c r="C41" s="148">
        <v>4</v>
      </c>
      <c r="D41" s="145">
        <f t="shared" si="1"/>
        <v>19224.96</v>
      </c>
      <c r="E41" s="145">
        <v>10013</v>
      </c>
      <c r="F41" s="145">
        <f t="shared" si="2"/>
        <v>2002.6000000000001</v>
      </c>
      <c r="G41" s="145"/>
      <c r="H41" s="148">
        <v>30</v>
      </c>
      <c r="I41" s="145">
        <f t="shared" si="3"/>
        <v>3604.68</v>
      </c>
      <c r="J41" s="148">
        <v>30</v>
      </c>
      <c r="K41" s="145">
        <f t="shared" si="4"/>
        <v>3604.68</v>
      </c>
      <c r="L41" s="145">
        <f t="shared" si="5"/>
        <v>922798.07999999996</v>
      </c>
      <c r="M41" s="117"/>
      <c r="N41" s="114"/>
    </row>
    <row r="42" spans="1:14" ht="16.5" customHeight="1" x14ac:dyDescent="0.2">
      <c r="A42" s="66" t="s">
        <v>413</v>
      </c>
      <c r="B42" s="70" t="s">
        <v>451</v>
      </c>
      <c r="C42" s="148">
        <v>2</v>
      </c>
      <c r="D42" s="145">
        <f t="shared" si="1"/>
        <v>19224.96</v>
      </c>
      <c r="E42" s="145">
        <v>10013</v>
      </c>
      <c r="F42" s="145">
        <f t="shared" si="2"/>
        <v>2002.6000000000001</v>
      </c>
      <c r="G42" s="145"/>
      <c r="H42" s="148">
        <v>30</v>
      </c>
      <c r="I42" s="145">
        <f t="shared" si="3"/>
        <v>3604.68</v>
      </c>
      <c r="J42" s="148">
        <v>30</v>
      </c>
      <c r="K42" s="145">
        <f t="shared" si="4"/>
        <v>3604.68</v>
      </c>
      <c r="L42" s="145">
        <f t="shared" si="5"/>
        <v>461399.03999999998</v>
      </c>
      <c r="M42" s="117"/>
      <c r="N42" s="114"/>
    </row>
    <row r="43" spans="1:14" ht="16.5" customHeight="1" x14ac:dyDescent="0.2">
      <c r="A43" s="66" t="s">
        <v>414</v>
      </c>
      <c r="B43" s="148" t="s">
        <v>435</v>
      </c>
      <c r="C43" s="148">
        <v>0.5</v>
      </c>
      <c r="D43" s="145">
        <f t="shared" si="1"/>
        <v>14261.76</v>
      </c>
      <c r="E43" s="145">
        <v>7428</v>
      </c>
      <c r="F43" s="145">
        <f t="shared" si="2"/>
        <v>1485.6000000000001</v>
      </c>
      <c r="G43" s="145"/>
      <c r="H43" s="148">
        <v>30</v>
      </c>
      <c r="I43" s="145">
        <f t="shared" si="3"/>
        <v>2674.08</v>
      </c>
      <c r="J43" s="148">
        <v>30</v>
      </c>
      <c r="K43" s="145">
        <f t="shared" si="4"/>
        <v>2674.08</v>
      </c>
      <c r="L43" s="145">
        <f t="shared" si="5"/>
        <v>85570.559999999998</v>
      </c>
      <c r="M43" s="117"/>
      <c r="N43" s="114"/>
    </row>
    <row r="44" spans="1:14" ht="16.5" customHeight="1" x14ac:dyDescent="0.2">
      <c r="A44" s="67" t="s">
        <v>415</v>
      </c>
      <c r="B44" s="70" t="s">
        <v>452</v>
      </c>
      <c r="C44" s="148">
        <v>1</v>
      </c>
      <c r="D44" s="145">
        <f t="shared" si="1"/>
        <v>14261.76</v>
      </c>
      <c r="E44" s="145">
        <v>7428</v>
      </c>
      <c r="F44" s="145">
        <f t="shared" si="2"/>
        <v>1485.6000000000001</v>
      </c>
      <c r="G44" s="145"/>
      <c r="H44" s="148">
        <v>30</v>
      </c>
      <c r="I44" s="145">
        <f t="shared" si="3"/>
        <v>2674.08</v>
      </c>
      <c r="J44" s="148">
        <v>30</v>
      </c>
      <c r="K44" s="145">
        <f t="shared" si="4"/>
        <v>2674.08</v>
      </c>
      <c r="L44" s="145">
        <f t="shared" si="5"/>
        <v>171141.12</v>
      </c>
      <c r="M44" s="117"/>
      <c r="N44" s="114"/>
    </row>
    <row r="45" spans="1:14" ht="16.5" customHeight="1" x14ac:dyDescent="0.2">
      <c r="A45" s="67" t="s">
        <v>416</v>
      </c>
      <c r="B45" s="148" t="s">
        <v>453</v>
      </c>
      <c r="C45" s="148">
        <v>2</v>
      </c>
      <c r="D45" s="145">
        <f t="shared" si="1"/>
        <v>12415.2</v>
      </c>
      <c r="E45" s="145">
        <v>5173</v>
      </c>
      <c r="F45" s="145">
        <f t="shared" si="2"/>
        <v>1034.6000000000001</v>
      </c>
      <c r="G45" s="177">
        <f>E45*0.3</f>
        <v>1551.8999999999999</v>
      </c>
      <c r="H45" s="148">
        <v>30</v>
      </c>
      <c r="I45" s="145">
        <f t="shared" si="3"/>
        <v>2327.85</v>
      </c>
      <c r="J45" s="148">
        <v>30</v>
      </c>
      <c r="K45" s="145">
        <f t="shared" si="4"/>
        <v>2327.85</v>
      </c>
      <c r="L45" s="145">
        <f t="shared" si="5"/>
        <v>297964.80000000005</v>
      </c>
      <c r="M45" s="117"/>
      <c r="N45" s="114"/>
    </row>
    <row r="46" spans="1:14" ht="16.5" customHeight="1" x14ac:dyDescent="0.2">
      <c r="A46" s="67" t="s">
        <v>686</v>
      </c>
      <c r="B46" s="70" t="s">
        <v>454</v>
      </c>
      <c r="C46" s="148">
        <v>1</v>
      </c>
      <c r="D46" s="145">
        <f t="shared" si="1"/>
        <v>12415.2</v>
      </c>
      <c r="E46" s="145">
        <v>5173</v>
      </c>
      <c r="F46" s="145">
        <f t="shared" si="2"/>
        <v>1034.6000000000001</v>
      </c>
      <c r="G46" s="177">
        <f>E46*0.3</f>
        <v>1551.8999999999999</v>
      </c>
      <c r="H46" s="148">
        <v>30</v>
      </c>
      <c r="I46" s="145">
        <f t="shared" si="3"/>
        <v>2327.85</v>
      </c>
      <c r="J46" s="148">
        <v>30</v>
      </c>
      <c r="K46" s="145">
        <f t="shared" si="4"/>
        <v>2327.85</v>
      </c>
      <c r="L46" s="145">
        <f t="shared" si="5"/>
        <v>148982.40000000002</v>
      </c>
      <c r="M46" s="117"/>
      <c r="N46" s="114"/>
    </row>
    <row r="47" spans="1:14" ht="16.5" customHeight="1" x14ac:dyDescent="0.2">
      <c r="A47" s="67" t="s">
        <v>417</v>
      </c>
      <c r="B47" s="148" t="s">
        <v>436</v>
      </c>
      <c r="C47" s="148">
        <v>2</v>
      </c>
      <c r="D47" s="145">
        <f t="shared" si="1"/>
        <v>12225.599999999999</v>
      </c>
      <c r="E47" s="145">
        <v>5094</v>
      </c>
      <c r="F47" s="145">
        <f t="shared" si="2"/>
        <v>1018.8000000000001</v>
      </c>
      <c r="G47" s="177">
        <f>E47*0.3</f>
        <v>1528.2</v>
      </c>
      <c r="H47" s="148">
        <v>30</v>
      </c>
      <c r="I47" s="145">
        <f t="shared" si="3"/>
        <v>2292.3000000000002</v>
      </c>
      <c r="J47" s="148">
        <v>30</v>
      </c>
      <c r="K47" s="145">
        <f t="shared" si="4"/>
        <v>2292.3000000000002</v>
      </c>
      <c r="L47" s="145">
        <f t="shared" si="5"/>
        <v>293414.39999999997</v>
      </c>
      <c r="M47" s="117"/>
      <c r="N47" s="114"/>
    </row>
    <row r="48" spans="1:14" ht="16.5" customHeight="1" x14ac:dyDescent="0.2">
      <c r="A48" s="67" t="s">
        <v>418</v>
      </c>
      <c r="B48" s="70" t="s">
        <v>455</v>
      </c>
      <c r="C48" s="148">
        <v>2.25</v>
      </c>
      <c r="D48" s="145">
        <f t="shared" si="1"/>
        <v>11399.039999999999</v>
      </c>
      <c r="E48" s="145">
        <v>5937</v>
      </c>
      <c r="F48" s="145">
        <f t="shared" si="2"/>
        <v>1187.4000000000001</v>
      </c>
      <c r="G48" s="145"/>
      <c r="H48" s="148">
        <v>30</v>
      </c>
      <c r="I48" s="145">
        <f t="shared" si="3"/>
        <v>2137.3200000000002</v>
      </c>
      <c r="J48" s="148">
        <v>30</v>
      </c>
      <c r="K48" s="145">
        <f t="shared" si="4"/>
        <v>2137.3200000000002</v>
      </c>
      <c r="L48" s="145">
        <f t="shared" si="5"/>
        <v>307774.07999999996</v>
      </c>
      <c r="M48" s="117"/>
      <c r="N48" s="114"/>
    </row>
    <row r="49" spans="1:14" ht="16.5" customHeight="1" x14ac:dyDescent="0.2">
      <c r="A49" s="67" t="s">
        <v>419</v>
      </c>
      <c r="B49" s="148" t="s">
        <v>456</v>
      </c>
      <c r="C49" s="148">
        <v>1</v>
      </c>
      <c r="D49" s="145">
        <f t="shared" si="1"/>
        <v>10276.799999999999</v>
      </c>
      <c r="E49" s="145">
        <v>4282</v>
      </c>
      <c r="F49" s="145">
        <f t="shared" si="2"/>
        <v>856.40000000000009</v>
      </c>
      <c r="G49" s="177">
        <f>E49*0.3</f>
        <v>1284.5999999999999</v>
      </c>
      <c r="H49" s="148">
        <v>30</v>
      </c>
      <c r="I49" s="145">
        <f t="shared" si="3"/>
        <v>1926.9</v>
      </c>
      <c r="J49" s="148">
        <v>30</v>
      </c>
      <c r="K49" s="145">
        <f t="shared" si="4"/>
        <v>1926.9</v>
      </c>
      <c r="L49" s="145">
        <f t="shared" si="5"/>
        <v>123321.59999999999</v>
      </c>
      <c r="M49" s="117"/>
      <c r="N49" s="114"/>
    </row>
    <row r="50" spans="1:14" ht="16.5" customHeight="1" x14ac:dyDescent="0.2">
      <c r="A50" s="67" t="s">
        <v>687</v>
      </c>
      <c r="B50" s="70" t="s">
        <v>457</v>
      </c>
      <c r="C50" s="148">
        <v>1.5</v>
      </c>
      <c r="D50" s="145">
        <f t="shared" si="1"/>
        <v>9350.4</v>
      </c>
      <c r="E50" s="145">
        <v>3896</v>
      </c>
      <c r="F50" s="145">
        <f t="shared" si="2"/>
        <v>779.2</v>
      </c>
      <c r="G50" s="177">
        <f>E50*0.3</f>
        <v>1168.8</v>
      </c>
      <c r="H50" s="148">
        <v>30</v>
      </c>
      <c r="I50" s="145">
        <f t="shared" si="3"/>
        <v>1753.2</v>
      </c>
      <c r="J50" s="148">
        <v>30</v>
      </c>
      <c r="K50" s="145">
        <f t="shared" si="4"/>
        <v>1753.2</v>
      </c>
      <c r="L50" s="145">
        <f t="shared" si="5"/>
        <v>168307.19999999998</v>
      </c>
      <c r="M50" s="117"/>
      <c r="N50" s="114"/>
    </row>
    <row r="51" spans="1:14" ht="16.5" customHeight="1" x14ac:dyDescent="0.2">
      <c r="A51" s="67" t="s">
        <v>664</v>
      </c>
      <c r="B51" s="148" t="s">
        <v>458</v>
      </c>
      <c r="C51" s="148">
        <v>0.5</v>
      </c>
      <c r="D51" s="145">
        <f t="shared" si="1"/>
        <v>9350.4</v>
      </c>
      <c r="E51" s="145">
        <v>3896</v>
      </c>
      <c r="F51" s="145">
        <f t="shared" si="2"/>
        <v>779.2</v>
      </c>
      <c r="G51" s="177">
        <f>E51*0.3</f>
        <v>1168.8</v>
      </c>
      <c r="H51" s="148">
        <v>30</v>
      </c>
      <c r="I51" s="145">
        <f t="shared" si="3"/>
        <v>1753.2</v>
      </c>
      <c r="J51" s="148">
        <v>30</v>
      </c>
      <c r="K51" s="145">
        <f t="shared" si="4"/>
        <v>1753.2</v>
      </c>
      <c r="L51" s="145">
        <f t="shared" si="5"/>
        <v>56102.399999999994</v>
      </c>
      <c r="M51" s="117"/>
      <c r="N51" s="114"/>
    </row>
    <row r="52" spans="1:14" ht="16.5" customHeight="1" x14ac:dyDescent="0.2">
      <c r="A52" s="67" t="s">
        <v>420</v>
      </c>
      <c r="B52" s="70" t="s">
        <v>459</v>
      </c>
      <c r="C52" s="148">
        <v>9</v>
      </c>
      <c r="D52" s="145">
        <f t="shared" si="1"/>
        <v>10857.599999999999</v>
      </c>
      <c r="E52" s="145">
        <v>4524</v>
      </c>
      <c r="F52" s="145">
        <f t="shared" si="2"/>
        <v>904.80000000000007</v>
      </c>
      <c r="G52" s="177">
        <f>E52*0.3</f>
        <v>1357.2</v>
      </c>
      <c r="H52" s="148">
        <v>30</v>
      </c>
      <c r="I52" s="145">
        <f t="shared" si="3"/>
        <v>2035.8</v>
      </c>
      <c r="J52" s="148">
        <v>30</v>
      </c>
      <c r="K52" s="145">
        <f t="shared" si="4"/>
        <v>2035.8</v>
      </c>
      <c r="L52" s="145">
        <f t="shared" si="5"/>
        <v>1172620.7999999998</v>
      </c>
      <c r="M52" s="117"/>
      <c r="N52" s="114"/>
    </row>
    <row r="53" spans="1:14" ht="16.5" customHeight="1" x14ac:dyDescent="0.2">
      <c r="A53" s="67" t="s">
        <v>421</v>
      </c>
      <c r="B53" s="148" t="s">
        <v>460</v>
      </c>
      <c r="C53" s="148">
        <v>1</v>
      </c>
      <c r="D53" s="145">
        <f t="shared" si="1"/>
        <v>10857.599999999999</v>
      </c>
      <c r="E53" s="145">
        <v>4524</v>
      </c>
      <c r="F53" s="145">
        <f t="shared" si="2"/>
        <v>904.80000000000007</v>
      </c>
      <c r="G53" s="177">
        <f>E53*0.3</f>
        <v>1357.2</v>
      </c>
      <c r="H53" s="148">
        <v>30</v>
      </c>
      <c r="I53" s="145">
        <f t="shared" si="3"/>
        <v>2035.8</v>
      </c>
      <c r="J53" s="148">
        <v>30</v>
      </c>
      <c r="K53" s="145">
        <f t="shared" si="4"/>
        <v>2035.8</v>
      </c>
      <c r="L53" s="145">
        <f t="shared" si="5"/>
        <v>130291.19999999998</v>
      </c>
      <c r="M53" s="117"/>
      <c r="N53" s="114"/>
    </row>
    <row r="54" spans="1:14" ht="16.5" customHeight="1" x14ac:dyDescent="0.2">
      <c r="A54" s="67" t="s">
        <v>422</v>
      </c>
      <c r="B54" s="70" t="s">
        <v>461</v>
      </c>
      <c r="C54" s="148">
        <v>2</v>
      </c>
      <c r="D54" s="145">
        <f t="shared" si="1"/>
        <v>16323.839999999998</v>
      </c>
      <c r="E54" s="145">
        <v>8502</v>
      </c>
      <c r="F54" s="145">
        <f t="shared" si="2"/>
        <v>1700.4</v>
      </c>
      <c r="G54" s="145"/>
      <c r="H54" s="148">
        <v>30</v>
      </c>
      <c r="I54" s="145">
        <f t="shared" si="3"/>
        <v>3060.72</v>
      </c>
      <c r="J54" s="148">
        <v>30</v>
      </c>
      <c r="K54" s="145">
        <f t="shared" si="4"/>
        <v>3060.72</v>
      </c>
      <c r="L54" s="145">
        <f t="shared" si="5"/>
        <v>391772.15999999997</v>
      </c>
      <c r="M54" s="117"/>
      <c r="N54" s="114"/>
    </row>
    <row r="55" spans="1:14" ht="16.5" customHeight="1" x14ac:dyDescent="0.2">
      <c r="A55" s="67" t="s">
        <v>688</v>
      </c>
      <c r="B55" s="148" t="s">
        <v>462</v>
      </c>
      <c r="C55" s="148">
        <v>0.5</v>
      </c>
      <c r="D55" s="145">
        <f t="shared" si="1"/>
        <v>16323.839999999998</v>
      </c>
      <c r="E55" s="145">
        <v>8502</v>
      </c>
      <c r="F55" s="145">
        <f t="shared" si="2"/>
        <v>1700.4</v>
      </c>
      <c r="G55" s="145"/>
      <c r="H55" s="148">
        <v>30</v>
      </c>
      <c r="I55" s="145">
        <f t="shared" si="3"/>
        <v>3060.72</v>
      </c>
      <c r="J55" s="148">
        <v>30</v>
      </c>
      <c r="K55" s="145">
        <f t="shared" si="4"/>
        <v>3060.72</v>
      </c>
      <c r="L55" s="145">
        <f t="shared" si="5"/>
        <v>97943.039999999994</v>
      </c>
      <c r="M55" s="117"/>
      <c r="N55" s="114"/>
    </row>
    <row r="56" spans="1:14" ht="16.5" customHeight="1" x14ac:dyDescent="0.2">
      <c r="A56" s="67" t="s">
        <v>689</v>
      </c>
      <c r="B56" s="70" t="s">
        <v>463</v>
      </c>
      <c r="C56" s="148">
        <v>1</v>
      </c>
      <c r="D56" s="145">
        <f t="shared" si="1"/>
        <v>19319.04</v>
      </c>
      <c r="E56" s="145">
        <v>10062</v>
      </c>
      <c r="F56" s="145">
        <f t="shared" si="2"/>
        <v>2012.4</v>
      </c>
      <c r="G56" s="145"/>
      <c r="H56" s="148">
        <v>30</v>
      </c>
      <c r="I56" s="145">
        <f t="shared" si="3"/>
        <v>3622.32</v>
      </c>
      <c r="J56" s="148">
        <v>30</v>
      </c>
      <c r="K56" s="145">
        <f t="shared" si="4"/>
        <v>3622.32</v>
      </c>
      <c r="L56" s="145">
        <f t="shared" si="5"/>
        <v>231828.48000000001</v>
      </c>
      <c r="M56" s="117"/>
      <c r="N56" s="114"/>
    </row>
    <row r="57" spans="1:14" ht="16.5" customHeight="1" x14ac:dyDescent="0.2">
      <c r="A57" s="67" t="s">
        <v>423</v>
      </c>
      <c r="B57" s="148" t="s">
        <v>690</v>
      </c>
      <c r="C57" s="148">
        <v>0.5</v>
      </c>
      <c r="D57" s="145">
        <f t="shared" si="1"/>
        <v>19224.96</v>
      </c>
      <c r="E57" s="145">
        <v>10013</v>
      </c>
      <c r="F57" s="145">
        <f t="shared" si="2"/>
        <v>2002.6000000000001</v>
      </c>
      <c r="G57" s="145"/>
      <c r="H57" s="148">
        <v>30</v>
      </c>
      <c r="I57" s="145">
        <f t="shared" si="3"/>
        <v>3604.68</v>
      </c>
      <c r="J57" s="148">
        <v>30</v>
      </c>
      <c r="K57" s="145">
        <f t="shared" si="4"/>
        <v>3604.68</v>
      </c>
      <c r="L57" s="145">
        <f t="shared" si="5"/>
        <v>115349.75999999999</v>
      </c>
      <c r="M57" s="117"/>
      <c r="N57" s="114"/>
    </row>
    <row r="58" spans="1:14" ht="16.5" customHeight="1" x14ac:dyDescent="0.2">
      <c r="A58" s="67" t="s">
        <v>431</v>
      </c>
      <c r="B58" s="70" t="s">
        <v>691</v>
      </c>
      <c r="C58" s="148">
        <v>8</v>
      </c>
      <c r="D58" s="145">
        <f t="shared" si="1"/>
        <v>10112.64</v>
      </c>
      <c r="E58" s="145">
        <v>5267</v>
      </c>
      <c r="F58" s="145">
        <f t="shared" si="2"/>
        <v>1053.4000000000001</v>
      </c>
      <c r="G58" s="145"/>
      <c r="H58" s="148">
        <v>30</v>
      </c>
      <c r="I58" s="145">
        <f t="shared" si="3"/>
        <v>1896.12</v>
      </c>
      <c r="J58" s="148">
        <v>30</v>
      </c>
      <c r="K58" s="145">
        <f t="shared" si="4"/>
        <v>1896.12</v>
      </c>
      <c r="L58" s="145">
        <f t="shared" si="5"/>
        <v>970813.43999999994</v>
      </c>
      <c r="M58" s="117"/>
      <c r="N58" s="114"/>
    </row>
    <row r="59" spans="1:14" ht="16.5" customHeight="1" x14ac:dyDescent="0.2">
      <c r="A59" s="67" t="s">
        <v>424</v>
      </c>
      <c r="B59" s="148" t="s">
        <v>692</v>
      </c>
      <c r="C59" s="148">
        <v>1</v>
      </c>
      <c r="D59" s="145">
        <f t="shared" si="1"/>
        <v>11100.152677120001</v>
      </c>
      <c r="E59" s="145">
        <v>5164</v>
      </c>
      <c r="F59" s="145">
        <f t="shared" si="2"/>
        <v>1032.8</v>
      </c>
      <c r="G59" s="180">
        <f>E59*0.1434538</f>
        <v>740.79542319999996</v>
      </c>
      <c r="H59" s="148">
        <v>30</v>
      </c>
      <c r="I59" s="145">
        <f t="shared" si="3"/>
        <v>2081.2786269600001</v>
      </c>
      <c r="J59" s="148">
        <v>30</v>
      </c>
      <c r="K59" s="145">
        <f t="shared" si="4"/>
        <v>2081.2786269600001</v>
      </c>
      <c r="L59" s="145">
        <f t="shared" si="5"/>
        <v>133201.83212544001</v>
      </c>
      <c r="M59" s="117"/>
      <c r="N59" s="114"/>
    </row>
    <row r="60" spans="1:14" ht="16.5" customHeight="1" x14ac:dyDescent="0.2">
      <c r="A60" s="67" t="s">
        <v>425</v>
      </c>
      <c r="B60" s="70" t="s">
        <v>693</v>
      </c>
      <c r="C60" s="148">
        <v>1</v>
      </c>
      <c r="D60" s="145">
        <f t="shared" si="1"/>
        <v>10961.92</v>
      </c>
      <c r="E60" s="145">
        <v>4282</v>
      </c>
      <c r="F60" s="145">
        <f t="shared" si="2"/>
        <v>856.40000000000009</v>
      </c>
      <c r="G60" s="180">
        <f>E60*0.4</f>
        <v>1712.8000000000002</v>
      </c>
      <c r="H60" s="148">
        <v>30</v>
      </c>
      <c r="I60" s="145">
        <f t="shared" si="3"/>
        <v>2055.36</v>
      </c>
      <c r="J60" s="148">
        <v>30</v>
      </c>
      <c r="K60" s="145">
        <f t="shared" si="4"/>
        <v>2055.36</v>
      </c>
      <c r="L60" s="145">
        <f t="shared" si="5"/>
        <v>131543.04000000001</v>
      </c>
      <c r="M60" s="117"/>
      <c r="N60" s="114"/>
    </row>
    <row r="61" spans="1:14" ht="16.5" customHeight="1" x14ac:dyDescent="0.2">
      <c r="A61" s="67" t="s">
        <v>426</v>
      </c>
      <c r="B61" s="148" t="s">
        <v>694</v>
      </c>
      <c r="C61" s="148">
        <v>1</v>
      </c>
      <c r="D61" s="145">
        <f t="shared" si="1"/>
        <v>10111.679999999997</v>
      </c>
      <c r="E61" s="145">
        <v>3511</v>
      </c>
      <c r="F61" s="145">
        <f t="shared" si="2"/>
        <v>702.2</v>
      </c>
      <c r="G61" s="177">
        <f>E61*0.6</f>
        <v>2106.6</v>
      </c>
      <c r="H61" s="148">
        <v>30</v>
      </c>
      <c r="I61" s="145">
        <f t="shared" si="3"/>
        <v>1895.9399999999996</v>
      </c>
      <c r="J61" s="148">
        <v>30</v>
      </c>
      <c r="K61" s="145">
        <f t="shared" si="4"/>
        <v>1895.9399999999996</v>
      </c>
      <c r="L61" s="145">
        <f t="shared" si="5"/>
        <v>121340.15999999996</v>
      </c>
      <c r="M61" s="117"/>
      <c r="N61" s="114"/>
    </row>
    <row r="62" spans="1:14" ht="16.5" customHeight="1" x14ac:dyDescent="0.2">
      <c r="A62" s="67" t="s">
        <v>427</v>
      </c>
      <c r="B62" s="70" t="s">
        <v>695</v>
      </c>
      <c r="C62" s="148">
        <v>1</v>
      </c>
      <c r="D62" s="145">
        <f t="shared" si="1"/>
        <v>10111.679999999997</v>
      </c>
      <c r="E62" s="145">
        <v>3511</v>
      </c>
      <c r="F62" s="145">
        <f t="shared" si="2"/>
        <v>702.2</v>
      </c>
      <c r="G62" s="180">
        <f t="shared" ref="G62:G63" si="6">E62*0.6</f>
        <v>2106.6</v>
      </c>
      <c r="H62" s="148">
        <v>30</v>
      </c>
      <c r="I62" s="145">
        <f t="shared" si="3"/>
        <v>1895.9399999999996</v>
      </c>
      <c r="J62" s="148">
        <v>30</v>
      </c>
      <c r="K62" s="145">
        <f t="shared" si="4"/>
        <v>1895.9399999999996</v>
      </c>
      <c r="L62" s="145">
        <f t="shared" si="5"/>
        <v>121340.15999999996</v>
      </c>
      <c r="M62" s="117"/>
      <c r="N62" s="114"/>
    </row>
    <row r="63" spans="1:14" ht="15" customHeight="1" x14ac:dyDescent="0.2">
      <c r="A63" s="67" t="s">
        <v>432</v>
      </c>
      <c r="B63" s="148" t="s">
        <v>696</v>
      </c>
      <c r="C63" s="148">
        <v>1</v>
      </c>
      <c r="D63" s="145">
        <f t="shared" si="1"/>
        <v>10111.679999999997</v>
      </c>
      <c r="E63" s="145">
        <v>3511</v>
      </c>
      <c r="F63" s="145">
        <f t="shared" si="2"/>
        <v>702.2</v>
      </c>
      <c r="G63" s="180">
        <f t="shared" si="6"/>
        <v>2106.6</v>
      </c>
      <c r="H63" s="148">
        <v>30</v>
      </c>
      <c r="I63" s="145">
        <f t="shared" si="3"/>
        <v>1895.9399999999996</v>
      </c>
      <c r="J63" s="148">
        <v>30</v>
      </c>
      <c r="K63" s="145">
        <f t="shared" si="4"/>
        <v>1895.9399999999996</v>
      </c>
      <c r="L63" s="145">
        <f t="shared" si="5"/>
        <v>121340.15999999996</v>
      </c>
      <c r="M63" s="117"/>
      <c r="N63" s="114"/>
    </row>
    <row r="64" spans="1:14" ht="16.5" customHeight="1" x14ac:dyDescent="0.2">
      <c r="A64" s="67" t="s">
        <v>697</v>
      </c>
      <c r="B64" s="70" t="s">
        <v>698</v>
      </c>
      <c r="C64" s="148">
        <v>0.83</v>
      </c>
      <c r="D64" s="145">
        <f t="shared" si="1"/>
        <v>22429.119999999999</v>
      </c>
      <c r="E64" s="145">
        <v>10013</v>
      </c>
      <c r="F64" s="145">
        <f t="shared" si="2"/>
        <v>2002.6000000000001</v>
      </c>
      <c r="G64" s="180">
        <f>E64*0.2</f>
        <v>2002.6000000000001</v>
      </c>
      <c r="H64" s="148">
        <v>30</v>
      </c>
      <c r="I64" s="145">
        <f t="shared" si="3"/>
        <v>4205.46</v>
      </c>
      <c r="J64" s="148">
        <v>30</v>
      </c>
      <c r="K64" s="145">
        <f t="shared" si="4"/>
        <v>4205.46</v>
      </c>
      <c r="L64" s="145">
        <f t="shared" si="5"/>
        <v>223394.03519999998</v>
      </c>
      <c r="M64" s="117"/>
      <c r="N64" s="114"/>
    </row>
    <row r="65" spans="1:14" ht="16.5" customHeight="1" x14ac:dyDescent="0.2">
      <c r="A65" s="67" t="s">
        <v>433</v>
      </c>
      <c r="B65" s="148" t="s">
        <v>699</v>
      </c>
      <c r="C65" s="148">
        <v>7.5</v>
      </c>
      <c r="D65" s="145">
        <f t="shared" si="1"/>
        <v>17827.2</v>
      </c>
      <c r="E65" s="145">
        <v>7428</v>
      </c>
      <c r="F65" s="145">
        <f t="shared" si="2"/>
        <v>1485.6000000000001</v>
      </c>
      <c r="G65" s="180">
        <f t="shared" ref="G65:G67" si="7">E65*0.3</f>
        <v>2228.4</v>
      </c>
      <c r="H65" s="148">
        <v>30</v>
      </c>
      <c r="I65" s="145">
        <f t="shared" si="3"/>
        <v>3342.6</v>
      </c>
      <c r="J65" s="148">
        <v>30</v>
      </c>
      <c r="K65" s="145">
        <f t="shared" si="4"/>
        <v>3342.6</v>
      </c>
      <c r="L65" s="145">
        <f t="shared" si="5"/>
        <v>1604448</v>
      </c>
      <c r="M65" s="117"/>
      <c r="N65" s="114"/>
    </row>
    <row r="66" spans="1:14" ht="16.5" customHeight="1" x14ac:dyDescent="0.2">
      <c r="A66" s="67" t="s">
        <v>434</v>
      </c>
      <c r="B66" s="70" t="s">
        <v>700</v>
      </c>
      <c r="C66" s="148">
        <v>4</v>
      </c>
      <c r="D66" s="145">
        <f t="shared" si="1"/>
        <v>12640.8</v>
      </c>
      <c r="E66" s="145">
        <v>5267</v>
      </c>
      <c r="F66" s="145">
        <f t="shared" si="2"/>
        <v>1053.4000000000001</v>
      </c>
      <c r="G66" s="180">
        <f t="shared" si="7"/>
        <v>1580.1</v>
      </c>
      <c r="H66" s="148">
        <v>30</v>
      </c>
      <c r="I66" s="145">
        <f t="shared" si="3"/>
        <v>2370.15</v>
      </c>
      <c r="J66" s="148">
        <v>30</v>
      </c>
      <c r="K66" s="145">
        <f t="shared" si="4"/>
        <v>2370.15</v>
      </c>
      <c r="L66" s="145">
        <f t="shared" si="5"/>
        <v>606758.39999999991</v>
      </c>
      <c r="M66" s="117"/>
      <c r="N66" s="114"/>
    </row>
    <row r="67" spans="1:14" ht="16.5" customHeight="1" x14ac:dyDescent="0.2">
      <c r="A67" s="67" t="s">
        <v>428</v>
      </c>
      <c r="B67" s="148" t="s">
        <v>701</v>
      </c>
      <c r="C67" s="148">
        <v>2.08</v>
      </c>
      <c r="D67" s="145">
        <f t="shared" si="1"/>
        <v>10857.599999999999</v>
      </c>
      <c r="E67" s="145">
        <v>4524</v>
      </c>
      <c r="F67" s="145">
        <f t="shared" si="2"/>
        <v>904.80000000000007</v>
      </c>
      <c r="G67" s="180">
        <f t="shared" si="7"/>
        <v>1357.2</v>
      </c>
      <c r="H67" s="148">
        <v>30</v>
      </c>
      <c r="I67" s="145">
        <f t="shared" si="3"/>
        <v>2035.8</v>
      </c>
      <c r="J67" s="148">
        <v>30</v>
      </c>
      <c r="K67" s="145">
        <f t="shared" si="4"/>
        <v>2035.8</v>
      </c>
      <c r="L67" s="145">
        <f>C67*D67*12</f>
        <v>271005.696</v>
      </c>
      <c r="M67" s="117"/>
      <c r="N67" s="114"/>
    </row>
    <row r="68" spans="1:14" ht="17.25" customHeight="1" x14ac:dyDescent="0.2">
      <c r="A68" s="12" t="s">
        <v>123</v>
      </c>
      <c r="B68" s="12">
        <v>2110</v>
      </c>
      <c r="C68" s="10">
        <f>SUM(C25:C67)</f>
        <v>82.16</v>
      </c>
      <c r="D68" s="49" t="s">
        <v>1</v>
      </c>
      <c r="E68" s="49" t="s">
        <v>1</v>
      </c>
      <c r="F68" s="49" t="s">
        <v>1</v>
      </c>
      <c r="G68" s="49" t="s">
        <v>1</v>
      </c>
      <c r="H68" s="49" t="s">
        <v>1</v>
      </c>
      <c r="I68" s="49" t="s">
        <v>1</v>
      </c>
      <c r="J68" s="49" t="s">
        <v>1</v>
      </c>
      <c r="K68" s="49" t="s">
        <v>1</v>
      </c>
      <c r="L68" s="65">
        <f>SUM(L25:L67)-5208949.51</f>
        <v>11166285.000525439</v>
      </c>
      <c r="M68" s="133"/>
      <c r="N68" s="134"/>
    </row>
    <row r="69" spans="1:14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124"/>
      <c r="N69" s="125"/>
    </row>
    <row r="70" spans="1:14" x14ac:dyDescent="0.2">
      <c r="A70" s="214" t="s">
        <v>628</v>
      </c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</row>
    <row r="71" spans="1:14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 x14ac:dyDescent="0.2">
      <c r="A72" s="200" t="s">
        <v>162</v>
      </c>
      <c r="B72" s="200" t="s">
        <v>11</v>
      </c>
      <c r="C72" s="200" t="s">
        <v>163</v>
      </c>
      <c r="D72" s="201" t="s">
        <v>164</v>
      </c>
      <c r="E72" s="201"/>
      <c r="F72" s="201"/>
      <c r="G72" s="201"/>
      <c r="H72" s="201"/>
      <c r="I72" s="201"/>
      <c r="J72" s="201"/>
      <c r="K72" s="201"/>
      <c r="L72" s="194" t="s">
        <v>165</v>
      </c>
      <c r="M72" s="23"/>
      <c r="N72" s="23"/>
    </row>
    <row r="73" spans="1:14" x14ac:dyDescent="0.2">
      <c r="A73" s="200"/>
      <c r="B73" s="200"/>
      <c r="C73" s="200"/>
      <c r="D73" s="194" t="s">
        <v>382</v>
      </c>
      <c r="E73" s="201" t="s">
        <v>59</v>
      </c>
      <c r="F73" s="201"/>
      <c r="G73" s="201"/>
      <c r="H73" s="201"/>
      <c r="I73" s="201"/>
      <c r="J73" s="201"/>
      <c r="K73" s="201"/>
      <c r="L73" s="194"/>
      <c r="M73" s="23"/>
      <c r="N73" s="23"/>
    </row>
    <row r="74" spans="1:14" ht="24" customHeight="1" x14ac:dyDescent="0.2">
      <c r="A74" s="200"/>
      <c r="B74" s="200"/>
      <c r="C74" s="200"/>
      <c r="D74" s="194"/>
      <c r="E74" s="194" t="s">
        <v>166</v>
      </c>
      <c r="F74" s="194" t="s">
        <v>167</v>
      </c>
      <c r="G74" s="194" t="s">
        <v>168</v>
      </c>
      <c r="H74" s="200" t="s">
        <v>169</v>
      </c>
      <c r="I74" s="200"/>
      <c r="J74" s="200" t="s">
        <v>170</v>
      </c>
      <c r="K74" s="200"/>
      <c r="L74" s="194"/>
      <c r="M74" s="23"/>
      <c r="N74" s="23"/>
    </row>
    <row r="75" spans="1:14" ht="51" x14ac:dyDescent="0.2">
      <c r="A75" s="200"/>
      <c r="B75" s="200"/>
      <c r="C75" s="200"/>
      <c r="D75" s="194"/>
      <c r="E75" s="194"/>
      <c r="F75" s="194"/>
      <c r="G75" s="194"/>
      <c r="H75" s="11" t="s">
        <v>171</v>
      </c>
      <c r="I75" s="13" t="s">
        <v>172</v>
      </c>
      <c r="J75" s="11" t="s">
        <v>171</v>
      </c>
      <c r="K75" s="13" t="s">
        <v>173</v>
      </c>
      <c r="L75" s="194"/>
      <c r="M75" s="23"/>
      <c r="N75" s="23"/>
    </row>
    <row r="76" spans="1:14" x14ac:dyDescent="0.2">
      <c r="A76" s="12" t="s">
        <v>19</v>
      </c>
      <c r="B76" s="12" t="s">
        <v>20</v>
      </c>
      <c r="C76" s="12" t="s">
        <v>21</v>
      </c>
      <c r="D76" s="12" t="s">
        <v>22</v>
      </c>
      <c r="E76" s="12" t="s">
        <v>23</v>
      </c>
      <c r="F76" s="12" t="s">
        <v>24</v>
      </c>
      <c r="G76" s="12" t="s">
        <v>25</v>
      </c>
      <c r="H76" s="12" t="s">
        <v>26</v>
      </c>
      <c r="I76" s="12" t="s">
        <v>27</v>
      </c>
      <c r="J76" s="12" t="s">
        <v>28</v>
      </c>
      <c r="K76" s="12" t="s">
        <v>29</v>
      </c>
      <c r="L76" s="12" t="s">
        <v>174</v>
      </c>
      <c r="M76" s="23"/>
      <c r="N76" s="23"/>
    </row>
    <row r="77" spans="1:14" ht="18" customHeight="1" x14ac:dyDescent="0.2">
      <c r="A77" s="66" t="s">
        <v>403</v>
      </c>
      <c r="B77" s="148" t="s">
        <v>31</v>
      </c>
      <c r="C77" s="148">
        <v>1</v>
      </c>
      <c r="D77" s="145">
        <f>E77+F77+G77+I77+K77</f>
        <v>45480.767999999996</v>
      </c>
      <c r="E77" s="145">
        <v>18950.32</v>
      </c>
      <c r="F77" s="145">
        <f>E77*0.2</f>
        <v>3790.0640000000003</v>
      </c>
      <c r="G77" s="145">
        <f t="shared" ref="G77" si="8">E77*0.3</f>
        <v>5685.0959999999995</v>
      </c>
      <c r="H77" s="148">
        <v>30</v>
      </c>
      <c r="I77" s="145">
        <f>(E77+F77+G77)*H77/100</f>
        <v>8527.6439999999984</v>
      </c>
      <c r="J77" s="148">
        <v>30</v>
      </c>
      <c r="K77" s="145">
        <f>(E77+F77+G77)*J77/100</f>
        <v>8527.6439999999984</v>
      </c>
      <c r="L77" s="145">
        <f>C77*D77*12</f>
        <v>545769.21600000001</v>
      </c>
      <c r="M77" s="23"/>
      <c r="N77" s="23"/>
    </row>
    <row r="78" spans="1:14" ht="15" customHeight="1" x14ac:dyDescent="0.2">
      <c r="A78" s="66" t="s">
        <v>429</v>
      </c>
      <c r="B78" s="70" t="s">
        <v>33</v>
      </c>
      <c r="C78" s="148">
        <v>1</v>
      </c>
      <c r="D78" s="145">
        <f t="shared" ref="D78:D119" si="9">E78+F78+G78+I78+K78</f>
        <v>29107.699200000006</v>
      </c>
      <c r="E78" s="145">
        <v>15160.26</v>
      </c>
      <c r="F78" s="145">
        <f t="shared" ref="F78:F119" si="10">E78*0.2</f>
        <v>3032.0520000000001</v>
      </c>
      <c r="G78" s="145"/>
      <c r="H78" s="148">
        <v>30</v>
      </c>
      <c r="I78" s="145">
        <f t="shared" ref="I78:I119" si="11">(E78+F78+G78)*H78/100</f>
        <v>5457.6936000000014</v>
      </c>
      <c r="J78" s="148">
        <v>30</v>
      </c>
      <c r="K78" s="145">
        <f t="shared" ref="K78:K119" si="12">(E78+F78+G78)*J78/100</f>
        <v>5457.6936000000014</v>
      </c>
      <c r="L78" s="145">
        <f t="shared" ref="L78:L118" si="13">C78*D78*12</f>
        <v>349292.39040000009</v>
      </c>
      <c r="M78" s="23"/>
      <c r="N78" s="23"/>
    </row>
    <row r="79" spans="1:14" ht="13.5" customHeight="1" x14ac:dyDescent="0.2">
      <c r="A79" s="66" t="s">
        <v>681</v>
      </c>
      <c r="B79" s="148" t="s">
        <v>383</v>
      </c>
      <c r="C79" s="148">
        <v>1</v>
      </c>
      <c r="D79" s="145">
        <f t="shared" si="9"/>
        <v>29107.699200000006</v>
      </c>
      <c r="E79" s="145">
        <v>15160.26</v>
      </c>
      <c r="F79" s="145">
        <f t="shared" si="10"/>
        <v>3032.0520000000001</v>
      </c>
      <c r="G79" s="145"/>
      <c r="H79" s="148">
        <v>30</v>
      </c>
      <c r="I79" s="145">
        <f t="shared" si="11"/>
        <v>5457.6936000000014</v>
      </c>
      <c r="J79" s="148">
        <v>30</v>
      </c>
      <c r="K79" s="145">
        <f t="shared" si="12"/>
        <v>5457.6936000000014</v>
      </c>
      <c r="L79" s="145">
        <f t="shared" si="13"/>
        <v>349292.39040000009</v>
      </c>
      <c r="M79" s="23"/>
      <c r="N79" s="23"/>
    </row>
    <row r="80" spans="1:14" ht="15.75" customHeight="1" x14ac:dyDescent="0.2">
      <c r="A80" s="66" t="s">
        <v>682</v>
      </c>
      <c r="B80" s="70" t="s">
        <v>438</v>
      </c>
      <c r="C80" s="148">
        <v>1</v>
      </c>
      <c r="D80" s="145">
        <f t="shared" si="9"/>
        <v>29107.699200000006</v>
      </c>
      <c r="E80" s="145">
        <v>15160.26</v>
      </c>
      <c r="F80" s="145">
        <f t="shared" si="10"/>
        <v>3032.0520000000001</v>
      </c>
      <c r="G80" s="145"/>
      <c r="H80" s="148">
        <v>30</v>
      </c>
      <c r="I80" s="145">
        <f t="shared" si="11"/>
        <v>5457.6936000000014</v>
      </c>
      <c r="J80" s="148">
        <v>30</v>
      </c>
      <c r="K80" s="145">
        <f t="shared" si="12"/>
        <v>5457.6936000000014</v>
      </c>
      <c r="L80" s="145">
        <f t="shared" si="13"/>
        <v>349292.39040000009</v>
      </c>
      <c r="M80" s="23"/>
      <c r="N80" s="23"/>
    </row>
    <row r="81" spans="1:14" ht="14.25" customHeight="1" x14ac:dyDescent="0.2">
      <c r="A81" s="66" t="s">
        <v>404</v>
      </c>
      <c r="B81" s="148" t="s">
        <v>437</v>
      </c>
      <c r="C81" s="148">
        <v>1</v>
      </c>
      <c r="D81" s="145">
        <f t="shared" si="9"/>
        <v>25100.16</v>
      </c>
      <c r="E81" s="145">
        <v>13073</v>
      </c>
      <c r="F81" s="145">
        <f t="shared" si="10"/>
        <v>2614.6000000000004</v>
      </c>
      <c r="G81" s="145"/>
      <c r="H81" s="148">
        <v>30</v>
      </c>
      <c r="I81" s="145">
        <f t="shared" si="11"/>
        <v>4706.28</v>
      </c>
      <c r="J81" s="148">
        <v>30</v>
      </c>
      <c r="K81" s="145">
        <f t="shared" si="12"/>
        <v>4706.28</v>
      </c>
      <c r="L81" s="145">
        <f t="shared" si="13"/>
        <v>301201.91999999998</v>
      </c>
      <c r="M81" s="23"/>
      <c r="N81" s="23"/>
    </row>
    <row r="82" spans="1:14" ht="12.75" customHeight="1" x14ac:dyDescent="0.2">
      <c r="A82" s="66" t="s">
        <v>683</v>
      </c>
      <c r="B82" s="70" t="s">
        <v>439</v>
      </c>
      <c r="C82" s="148">
        <v>1</v>
      </c>
      <c r="D82" s="145">
        <f t="shared" si="9"/>
        <v>25100.16</v>
      </c>
      <c r="E82" s="145">
        <v>13073</v>
      </c>
      <c r="F82" s="145">
        <f t="shared" si="10"/>
        <v>2614.6000000000004</v>
      </c>
      <c r="G82" s="145"/>
      <c r="H82" s="148">
        <v>30</v>
      </c>
      <c r="I82" s="145">
        <f t="shared" si="11"/>
        <v>4706.28</v>
      </c>
      <c r="J82" s="148">
        <v>30</v>
      </c>
      <c r="K82" s="145">
        <f t="shared" si="12"/>
        <v>4706.28</v>
      </c>
      <c r="L82" s="145">
        <f t="shared" si="13"/>
        <v>301201.91999999998</v>
      </c>
      <c r="M82" s="23"/>
      <c r="N82" s="23"/>
    </row>
    <row r="83" spans="1:14" ht="14.25" customHeight="1" x14ac:dyDescent="0.2">
      <c r="A83" s="66" t="s">
        <v>405</v>
      </c>
      <c r="B83" s="148" t="s">
        <v>440</v>
      </c>
      <c r="C83" s="148">
        <v>1</v>
      </c>
      <c r="D83" s="145">
        <f t="shared" si="9"/>
        <v>25100.16</v>
      </c>
      <c r="E83" s="145">
        <v>13073</v>
      </c>
      <c r="F83" s="145">
        <f t="shared" si="10"/>
        <v>2614.6000000000004</v>
      </c>
      <c r="G83" s="145"/>
      <c r="H83" s="148">
        <v>30</v>
      </c>
      <c r="I83" s="145">
        <f t="shared" si="11"/>
        <v>4706.28</v>
      </c>
      <c r="J83" s="148">
        <v>30</v>
      </c>
      <c r="K83" s="145">
        <f t="shared" si="12"/>
        <v>4706.28</v>
      </c>
      <c r="L83" s="145">
        <f t="shared" si="13"/>
        <v>301201.91999999998</v>
      </c>
      <c r="M83" s="23"/>
      <c r="N83" s="23"/>
    </row>
    <row r="84" spans="1:14" ht="16.5" customHeight="1" x14ac:dyDescent="0.2">
      <c r="A84" s="66" t="s">
        <v>408</v>
      </c>
      <c r="B84" s="70" t="s">
        <v>441</v>
      </c>
      <c r="C84" s="148">
        <v>3</v>
      </c>
      <c r="D84" s="145">
        <f t="shared" si="9"/>
        <v>25100.16</v>
      </c>
      <c r="E84" s="145">
        <v>13073</v>
      </c>
      <c r="F84" s="145">
        <f t="shared" si="10"/>
        <v>2614.6000000000004</v>
      </c>
      <c r="G84" s="145"/>
      <c r="H84" s="148">
        <v>30</v>
      </c>
      <c r="I84" s="145">
        <f t="shared" si="11"/>
        <v>4706.28</v>
      </c>
      <c r="J84" s="148">
        <v>30</v>
      </c>
      <c r="K84" s="145">
        <f t="shared" si="12"/>
        <v>4706.28</v>
      </c>
      <c r="L84" s="145">
        <f t="shared" si="13"/>
        <v>903605.76000000001</v>
      </c>
      <c r="M84" s="23"/>
      <c r="N84" s="23"/>
    </row>
    <row r="85" spans="1:14" ht="16.5" customHeight="1" x14ac:dyDescent="0.2">
      <c r="A85" s="66" t="s">
        <v>406</v>
      </c>
      <c r="B85" s="148" t="s">
        <v>442</v>
      </c>
      <c r="C85" s="148">
        <v>5</v>
      </c>
      <c r="D85" s="145">
        <f t="shared" si="9"/>
        <v>25100.16</v>
      </c>
      <c r="E85" s="145">
        <v>13073</v>
      </c>
      <c r="F85" s="145">
        <f t="shared" si="10"/>
        <v>2614.6000000000004</v>
      </c>
      <c r="G85" s="145"/>
      <c r="H85" s="148">
        <v>30</v>
      </c>
      <c r="I85" s="145">
        <f t="shared" si="11"/>
        <v>4706.28</v>
      </c>
      <c r="J85" s="148">
        <v>30</v>
      </c>
      <c r="K85" s="145">
        <f t="shared" si="12"/>
        <v>4706.28</v>
      </c>
      <c r="L85" s="145">
        <f t="shared" si="13"/>
        <v>1506009.6</v>
      </c>
      <c r="M85" s="23"/>
      <c r="N85" s="23"/>
    </row>
    <row r="86" spans="1:14" ht="15" customHeight="1" x14ac:dyDescent="0.2">
      <c r="A86" s="66" t="s">
        <v>430</v>
      </c>
      <c r="B86" s="70" t="s">
        <v>443</v>
      </c>
      <c r="C86" s="148">
        <v>1</v>
      </c>
      <c r="D86" s="145">
        <f t="shared" si="9"/>
        <v>25100.16</v>
      </c>
      <c r="E86" s="145">
        <v>13073</v>
      </c>
      <c r="F86" s="145">
        <f t="shared" si="10"/>
        <v>2614.6000000000004</v>
      </c>
      <c r="G86" s="145"/>
      <c r="H86" s="148">
        <v>30</v>
      </c>
      <c r="I86" s="145">
        <f t="shared" si="11"/>
        <v>4706.28</v>
      </c>
      <c r="J86" s="148">
        <v>30</v>
      </c>
      <c r="K86" s="145">
        <f t="shared" si="12"/>
        <v>4706.28</v>
      </c>
      <c r="L86" s="145">
        <f t="shared" si="13"/>
        <v>301201.91999999998</v>
      </c>
      <c r="M86" s="23"/>
      <c r="N86" s="23"/>
    </row>
    <row r="87" spans="1:14" ht="16.5" customHeight="1" x14ac:dyDescent="0.2">
      <c r="A87" s="66" t="s">
        <v>407</v>
      </c>
      <c r="B87" s="148" t="s">
        <v>444</v>
      </c>
      <c r="C87" s="148">
        <v>1</v>
      </c>
      <c r="D87" s="145">
        <f t="shared" si="9"/>
        <v>25100.16</v>
      </c>
      <c r="E87" s="145">
        <v>13073</v>
      </c>
      <c r="F87" s="145">
        <f t="shared" si="10"/>
        <v>2614.6000000000004</v>
      </c>
      <c r="G87" s="145"/>
      <c r="H87" s="148">
        <v>30</v>
      </c>
      <c r="I87" s="145">
        <f t="shared" si="11"/>
        <v>4706.28</v>
      </c>
      <c r="J87" s="148">
        <v>30</v>
      </c>
      <c r="K87" s="145">
        <f t="shared" si="12"/>
        <v>4706.28</v>
      </c>
      <c r="L87" s="145">
        <f t="shared" si="13"/>
        <v>301201.91999999998</v>
      </c>
      <c r="M87" s="23"/>
      <c r="N87" s="23"/>
    </row>
    <row r="88" spans="1:14" ht="16.5" customHeight="1" x14ac:dyDescent="0.2">
      <c r="A88" s="66" t="s">
        <v>409</v>
      </c>
      <c r="B88" s="70" t="s">
        <v>445</v>
      </c>
      <c r="C88" s="148">
        <v>1</v>
      </c>
      <c r="D88" s="145">
        <f t="shared" si="9"/>
        <v>19224.96</v>
      </c>
      <c r="E88" s="145">
        <v>10013</v>
      </c>
      <c r="F88" s="145">
        <f t="shared" si="10"/>
        <v>2002.6000000000001</v>
      </c>
      <c r="G88" s="145"/>
      <c r="H88" s="148">
        <v>30</v>
      </c>
      <c r="I88" s="145">
        <f t="shared" si="11"/>
        <v>3604.68</v>
      </c>
      <c r="J88" s="148">
        <v>30</v>
      </c>
      <c r="K88" s="145">
        <f t="shared" si="12"/>
        <v>3604.68</v>
      </c>
      <c r="L88" s="145">
        <f t="shared" si="13"/>
        <v>230699.51999999999</v>
      </c>
      <c r="M88" s="219"/>
      <c r="N88" s="220"/>
    </row>
    <row r="89" spans="1:14" ht="16.5" customHeight="1" x14ac:dyDescent="0.2">
      <c r="A89" s="66" t="s">
        <v>410</v>
      </c>
      <c r="B89" s="148" t="s">
        <v>446</v>
      </c>
      <c r="C89" s="148">
        <v>2</v>
      </c>
      <c r="D89" s="145">
        <f t="shared" si="9"/>
        <v>19224.96</v>
      </c>
      <c r="E89" s="145">
        <v>10013</v>
      </c>
      <c r="F89" s="145">
        <f t="shared" si="10"/>
        <v>2002.6000000000001</v>
      </c>
      <c r="G89" s="145"/>
      <c r="H89" s="148">
        <v>30</v>
      </c>
      <c r="I89" s="145">
        <f t="shared" si="11"/>
        <v>3604.68</v>
      </c>
      <c r="J89" s="148">
        <v>30</v>
      </c>
      <c r="K89" s="145">
        <f t="shared" si="12"/>
        <v>3604.68</v>
      </c>
      <c r="L89" s="145">
        <f t="shared" si="13"/>
        <v>461399.03999999998</v>
      </c>
      <c r="M89" s="23"/>
      <c r="N89" s="23"/>
    </row>
    <row r="90" spans="1:14" ht="16.5" customHeight="1" x14ac:dyDescent="0.2">
      <c r="A90" s="66" t="s">
        <v>684</v>
      </c>
      <c r="B90" s="70" t="s">
        <v>447</v>
      </c>
      <c r="C90" s="148">
        <v>1</v>
      </c>
      <c r="D90" s="145">
        <f t="shared" si="9"/>
        <v>19224.96</v>
      </c>
      <c r="E90" s="145">
        <v>10013</v>
      </c>
      <c r="F90" s="145">
        <f t="shared" si="10"/>
        <v>2002.6000000000001</v>
      </c>
      <c r="G90" s="145"/>
      <c r="H90" s="148">
        <v>30</v>
      </c>
      <c r="I90" s="145">
        <f t="shared" si="11"/>
        <v>3604.68</v>
      </c>
      <c r="J90" s="148">
        <v>30</v>
      </c>
      <c r="K90" s="145">
        <f t="shared" si="12"/>
        <v>3604.68</v>
      </c>
      <c r="L90" s="145">
        <f t="shared" si="13"/>
        <v>230699.51999999999</v>
      </c>
      <c r="M90" s="23"/>
      <c r="N90" s="23"/>
    </row>
    <row r="91" spans="1:14" ht="16.5" customHeight="1" x14ac:dyDescent="0.2">
      <c r="A91" s="66" t="s">
        <v>411</v>
      </c>
      <c r="B91" s="148" t="s">
        <v>448</v>
      </c>
      <c r="C91" s="148">
        <v>1</v>
      </c>
      <c r="D91" s="145">
        <f t="shared" si="9"/>
        <v>19224.96</v>
      </c>
      <c r="E91" s="145">
        <v>10013</v>
      </c>
      <c r="F91" s="145">
        <f t="shared" si="10"/>
        <v>2002.6000000000001</v>
      </c>
      <c r="G91" s="145"/>
      <c r="H91" s="148">
        <v>30</v>
      </c>
      <c r="I91" s="145">
        <f t="shared" si="11"/>
        <v>3604.68</v>
      </c>
      <c r="J91" s="148">
        <v>30</v>
      </c>
      <c r="K91" s="145">
        <f t="shared" si="12"/>
        <v>3604.68</v>
      </c>
      <c r="L91" s="145">
        <f t="shared" si="13"/>
        <v>230699.51999999999</v>
      </c>
      <c r="M91" s="23"/>
      <c r="N91" s="23"/>
    </row>
    <row r="92" spans="1:14" ht="16.5" customHeight="1" x14ac:dyDescent="0.2">
      <c r="A92" s="66" t="s">
        <v>685</v>
      </c>
      <c r="B92" s="70" t="s">
        <v>449</v>
      </c>
      <c r="C92" s="148">
        <v>1</v>
      </c>
      <c r="D92" s="145">
        <f t="shared" si="9"/>
        <v>19224.96</v>
      </c>
      <c r="E92" s="145">
        <v>10013</v>
      </c>
      <c r="F92" s="145">
        <f t="shared" si="10"/>
        <v>2002.6000000000001</v>
      </c>
      <c r="G92" s="145"/>
      <c r="H92" s="148">
        <v>30</v>
      </c>
      <c r="I92" s="145">
        <f t="shared" si="11"/>
        <v>3604.68</v>
      </c>
      <c r="J92" s="148">
        <v>30</v>
      </c>
      <c r="K92" s="145">
        <f t="shared" si="12"/>
        <v>3604.68</v>
      </c>
      <c r="L92" s="145">
        <f t="shared" si="13"/>
        <v>230699.51999999999</v>
      </c>
      <c r="M92" s="23"/>
      <c r="N92" s="23"/>
    </row>
    <row r="93" spans="1:14" ht="16.5" customHeight="1" x14ac:dyDescent="0.2">
      <c r="A93" s="66" t="s">
        <v>412</v>
      </c>
      <c r="B93" s="148" t="s">
        <v>450</v>
      </c>
      <c r="C93" s="148">
        <v>4</v>
      </c>
      <c r="D93" s="145">
        <f t="shared" si="9"/>
        <v>19224.96</v>
      </c>
      <c r="E93" s="145">
        <v>10013</v>
      </c>
      <c r="F93" s="145">
        <f t="shared" si="10"/>
        <v>2002.6000000000001</v>
      </c>
      <c r="G93" s="145"/>
      <c r="H93" s="148">
        <v>30</v>
      </c>
      <c r="I93" s="145">
        <f t="shared" si="11"/>
        <v>3604.68</v>
      </c>
      <c r="J93" s="148">
        <v>30</v>
      </c>
      <c r="K93" s="145">
        <f t="shared" si="12"/>
        <v>3604.68</v>
      </c>
      <c r="L93" s="145">
        <f t="shared" si="13"/>
        <v>922798.07999999996</v>
      </c>
      <c r="M93" s="23"/>
      <c r="N93" s="23"/>
    </row>
    <row r="94" spans="1:14" ht="16.5" customHeight="1" x14ac:dyDescent="0.2">
      <c r="A94" s="66" t="s">
        <v>413</v>
      </c>
      <c r="B94" s="70" t="s">
        <v>451</v>
      </c>
      <c r="C94" s="148">
        <v>2</v>
      </c>
      <c r="D94" s="145">
        <f t="shared" si="9"/>
        <v>19224.96</v>
      </c>
      <c r="E94" s="145">
        <v>10013</v>
      </c>
      <c r="F94" s="145">
        <f t="shared" si="10"/>
        <v>2002.6000000000001</v>
      </c>
      <c r="G94" s="145"/>
      <c r="H94" s="148">
        <v>30</v>
      </c>
      <c r="I94" s="145">
        <f t="shared" si="11"/>
        <v>3604.68</v>
      </c>
      <c r="J94" s="148">
        <v>30</v>
      </c>
      <c r="K94" s="145">
        <f t="shared" si="12"/>
        <v>3604.68</v>
      </c>
      <c r="L94" s="145">
        <f t="shared" si="13"/>
        <v>461399.03999999998</v>
      </c>
      <c r="M94" s="23"/>
      <c r="N94" s="23"/>
    </row>
    <row r="95" spans="1:14" ht="16.5" customHeight="1" x14ac:dyDescent="0.2">
      <c r="A95" s="66" t="s">
        <v>414</v>
      </c>
      <c r="B95" s="148" t="s">
        <v>435</v>
      </c>
      <c r="C95" s="148">
        <v>0.5</v>
      </c>
      <c r="D95" s="145">
        <f t="shared" si="9"/>
        <v>14261.76</v>
      </c>
      <c r="E95" s="145">
        <v>7428</v>
      </c>
      <c r="F95" s="145">
        <f t="shared" si="10"/>
        <v>1485.6000000000001</v>
      </c>
      <c r="G95" s="145"/>
      <c r="H95" s="148">
        <v>30</v>
      </c>
      <c r="I95" s="145">
        <f t="shared" si="11"/>
        <v>2674.08</v>
      </c>
      <c r="J95" s="148">
        <v>30</v>
      </c>
      <c r="K95" s="145">
        <f t="shared" si="12"/>
        <v>2674.08</v>
      </c>
      <c r="L95" s="145">
        <f t="shared" si="13"/>
        <v>85570.559999999998</v>
      </c>
      <c r="M95" s="23"/>
      <c r="N95" s="23"/>
    </row>
    <row r="96" spans="1:14" ht="16.5" customHeight="1" x14ac:dyDescent="0.2">
      <c r="A96" s="67" t="s">
        <v>415</v>
      </c>
      <c r="B96" s="70" t="s">
        <v>452</v>
      </c>
      <c r="C96" s="148">
        <v>1</v>
      </c>
      <c r="D96" s="145">
        <f t="shared" si="9"/>
        <v>14261.76</v>
      </c>
      <c r="E96" s="145">
        <v>7428</v>
      </c>
      <c r="F96" s="145">
        <f t="shared" si="10"/>
        <v>1485.6000000000001</v>
      </c>
      <c r="G96" s="145"/>
      <c r="H96" s="148">
        <v>30</v>
      </c>
      <c r="I96" s="145">
        <f t="shared" si="11"/>
        <v>2674.08</v>
      </c>
      <c r="J96" s="148">
        <v>30</v>
      </c>
      <c r="K96" s="145">
        <f t="shared" si="12"/>
        <v>2674.08</v>
      </c>
      <c r="L96" s="145">
        <f t="shared" si="13"/>
        <v>171141.12</v>
      </c>
      <c r="M96" s="23"/>
      <c r="N96" s="23"/>
    </row>
    <row r="97" spans="1:14" ht="16.5" customHeight="1" x14ac:dyDescent="0.2">
      <c r="A97" s="67" t="s">
        <v>416</v>
      </c>
      <c r="B97" s="148" t="s">
        <v>453</v>
      </c>
      <c r="C97" s="148">
        <v>2</v>
      </c>
      <c r="D97" s="145">
        <f t="shared" si="9"/>
        <v>9932.16</v>
      </c>
      <c r="E97" s="145">
        <v>5173</v>
      </c>
      <c r="F97" s="145">
        <f t="shared" si="10"/>
        <v>1034.6000000000001</v>
      </c>
      <c r="G97" s="145"/>
      <c r="H97" s="148">
        <v>30</v>
      </c>
      <c r="I97" s="145">
        <f t="shared" si="11"/>
        <v>1862.28</v>
      </c>
      <c r="J97" s="148">
        <v>30</v>
      </c>
      <c r="K97" s="145">
        <f t="shared" si="12"/>
        <v>1862.28</v>
      </c>
      <c r="L97" s="145">
        <f t="shared" si="13"/>
        <v>238371.84</v>
      </c>
      <c r="M97" s="23"/>
      <c r="N97" s="23"/>
    </row>
    <row r="98" spans="1:14" ht="16.5" customHeight="1" x14ac:dyDescent="0.2">
      <c r="A98" s="67" t="s">
        <v>686</v>
      </c>
      <c r="B98" s="70" t="s">
        <v>454</v>
      </c>
      <c r="C98" s="148">
        <v>1</v>
      </c>
      <c r="D98" s="145">
        <f t="shared" si="9"/>
        <v>9932.16</v>
      </c>
      <c r="E98" s="145">
        <v>5173</v>
      </c>
      <c r="F98" s="145">
        <f t="shared" si="10"/>
        <v>1034.6000000000001</v>
      </c>
      <c r="G98" s="145"/>
      <c r="H98" s="148">
        <v>30</v>
      </c>
      <c r="I98" s="145">
        <f t="shared" si="11"/>
        <v>1862.28</v>
      </c>
      <c r="J98" s="148">
        <v>30</v>
      </c>
      <c r="K98" s="145">
        <f t="shared" si="12"/>
        <v>1862.28</v>
      </c>
      <c r="L98" s="145">
        <f t="shared" si="13"/>
        <v>119185.92</v>
      </c>
      <c r="M98" s="23"/>
      <c r="N98" s="23"/>
    </row>
    <row r="99" spans="1:14" ht="16.5" customHeight="1" x14ac:dyDescent="0.2">
      <c r="A99" s="67" t="s">
        <v>417</v>
      </c>
      <c r="B99" s="148" t="s">
        <v>436</v>
      </c>
      <c r="C99" s="148">
        <v>2</v>
      </c>
      <c r="D99" s="145">
        <f t="shared" si="9"/>
        <v>9780.48</v>
      </c>
      <c r="E99" s="145">
        <v>5094</v>
      </c>
      <c r="F99" s="145">
        <f t="shared" si="10"/>
        <v>1018.8000000000001</v>
      </c>
      <c r="G99" s="145"/>
      <c r="H99" s="148">
        <v>30</v>
      </c>
      <c r="I99" s="145">
        <f t="shared" si="11"/>
        <v>1833.84</v>
      </c>
      <c r="J99" s="148">
        <v>30</v>
      </c>
      <c r="K99" s="145">
        <f t="shared" si="12"/>
        <v>1833.84</v>
      </c>
      <c r="L99" s="145">
        <f t="shared" si="13"/>
        <v>234731.51999999999</v>
      </c>
      <c r="M99" s="23"/>
      <c r="N99" s="23"/>
    </row>
    <row r="100" spans="1:14" ht="16.5" customHeight="1" x14ac:dyDescent="0.2">
      <c r="A100" s="67" t="s">
        <v>418</v>
      </c>
      <c r="B100" s="70" t="s">
        <v>455</v>
      </c>
      <c r="C100" s="148">
        <v>2.25</v>
      </c>
      <c r="D100" s="145">
        <f t="shared" si="9"/>
        <v>11399.039999999999</v>
      </c>
      <c r="E100" s="145">
        <v>5937</v>
      </c>
      <c r="F100" s="145">
        <f t="shared" si="10"/>
        <v>1187.4000000000001</v>
      </c>
      <c r="G100" s="145"/>
      <c r="H100" s="148">
        <v>30</v>
      </c>
      <c r="I100" s="145">
        <f t="shared" si="11"/>
        <v>2137.3200000000002</v>
      </c>
      <c r="J100" s="148">
        <v>30</v>
      </c>
      <c r="K100" s="145">
        <f t="shared" si="12"/>
        <v>2137.3200000000002</v>
      </c>
      <c r="L100" s="145">
        <f t="shared" si="13"/>
        <v>307774.07999999996</v>
      </c>
      <c r="M100" s="23"/>
      <c r="N100" s="23"/>
    </row>
    <row r="101" spans="1:14" ht="16.5" customHeight="1" x14ac:dyDescent="0.2">
      <c r="A101" s="67" t="s">
        <v>419</v>
      </c>
      <c r="B101" s="148" t="s">
        <v>456</v>
      </c>
      <c r="C101" s="148">
        <v>1</v>
      </c>
      <c r="D101" s="145">
        <f t="shared" si="9"/>
        <v>8221.44</v>
      </c>
      <c r="E101" s="145">
        <v>4282</v>
      </c>
      <c r="F101" s="145">
        <f t="shared" si="10"/>
        <v>856.40000000000009</v>
      </c>
      <c r="G101" s="145"/>
      <c r="H101" s="148">
        <v>30</v>
      </c>
      <c r="I101" s="145">
        <f t="shared" si="11"/>
        <v>1541.52</v>
      </c>
      <c r="J101" s="148">
        <v>30</v>
      </c>
      <c r="K101" s="145">
        <f t="shared" si="12"/>
        <v>1541.52</v>
      </c>
      <c r="L101" s="145">
        <f t="shared" si="13"/>
        <v>98657.279999999999</v>
      </c>
      <c r="M101" s="23"/>
      <c r="N101" s="23"/>
    </row>
    <row r="102" spans="1:14" ht="16.5" customHeight="1" x14ac:dyDescent="0.2">
      <c r="A102" s="67" t="s">
        <v>687</v>
      </c>
      <c r="B102" s="70" t="s">
        <v>457</v>
      </c>
      <c r="C102" s="148">
        <v>1.5</v>
      </c>
      <c r="D102" s="145">
        <f t="shared" si="9"/>
        <v>7480.32</v>
      </c>
      <c r="E102" s="145">
        <v>3896</v>
      </c>
      <c r="F102" s="145">
        <f t="shared" si="10"/>
        <v>779.2</v>
      </c>
      <c r="G102" s="145"/>
      <c r="H102" s="148">
        <v>30</v>
      </c>
      <c r="I102" s="145">
        <f t="shared" si="11"/>
        <v>1402.56</v>
      </c>
      <c r="J102" s="148">
        <v>30</v>
      </c>
      <c r="K102" s="145">
        <f t="shared" si="12"/>
        <v>1402.56</v>
      </c>
      <c r="L102" s="145">
        <f t="shared" si="13"/>
        <v>134645.76000000001</v>
      </c>
      <c r="M102" s="23"/>
      <c r="N102" s="23"/>
    </row>
    <row r="103" spans="1:14" ht="16.5" customHeight="1" x14ac:dyDescent="0.2">
      <c r="A103" s="67" t="s">
        <v>664</v>
      </c>
      <c r="B103" s="148" t="s">
        <v>458</v>
      </c>
      <c r="C103" s="148">
        <v>0.5</v>
      </c>
      <c r="D103" s="145">
        <f t="shared" si="9"/>
        <v>7480.32</v>
      </c>
      <c r="E103" s="145">
        <v>3896</v>
      </c>
      <c r="F103" s="145">
        <f t="shared" si="10"/>
        <v>779.2</v>
      </c>
      <c r="G103" s="145"/>
      <c r="H103" s="148">
        <v>30</v>
      </c>
      <c r="I103" s="145">
        <f t="shared" si="11"/>
        <v>1402.56</v>
      </c>
      <c r="J103" s="148">
        <v>30</v>
      </c>
      <c r="K103" s="145">
        <f t="shared" si="12"/>
        <v>1402.56</v>
      </c>
      <c r="L103" s="145">
        <f t="shared" si="13"/>
        <v>44881.919999999998</v>
      </c>
      <c r="M103" s="23"/>
      <c r="N103" s="23"/>
    </row>
    <row r="104" spans="1:14" ht="16.5" customHeight="1" x14ac:dyDescent="0.2">
      <c r="A104" s="67" t="s">
        <v>420</v>
      </c>
      <c r="B104" s="70" t="s">
        <v>459</v>
      </c>
      <c r="C104" s="148">
        <v>9</v>
      </c>
      <c r="D104" s="145">
        <f t="shared" si="9"/>
        <v>8686.08</v>
      </c>
      <c r="E104" s="145">
        <v>4524</v>
      </c>
      <c r="F104" s="145">
        <f t="shared" si="10"/>
        <v>904.80000000000007</v>
      </c>
      <c r="G104" s="145"/>
      <c r="H104" s="148">
        <v>30</v>
      </c>
      <c r="I104" s="145">
        <f t="shared" si="11"/>
        <v>1628.64</v>
      </c>
      <c r="J104" s="148">
        <v>30</v>
      </c>
      <c r="K104" s="145">
        <f t="shared" si="12"/>
        <v>1628.64</v>
      </c>
      <c r="L104" s="145">
        <f t="shared" si="13"/>
        <v>938096.64000000001</v>
      </c>
      <c r="M104" s="23"/>
      <c r="N104" s="23"/>
    </row>
    <row r="105" spans="1:14" ht="16.5" customHeight="1" x14ac:dyDescent="0.2">
      <c r="A105" s="67" t="s">
        <v>421</v>
      </c>
      <c r="B105" s="148" t="s">
        <v>460</v>
      </c>
      <c r="C105" s="148">
        <v>1</v>
      </c>
      <c r="D105" s="145">
        <f t="shared" si="9"/>
        <v>8686.08</v>
      </c>
      <c r="E105" s="145">
        <v>4524</v>
      </c>
      <c r="F105" s="145">
        <f t="shared" si="10"/>
        <v>904.80000000000007</v>
      </c>
      <c r="G105" s="145"/>
      <c r="H105" s="148">
        <v>30</v>
      </c>
      <c r="I105" s="145">
        <f t="shared" si="11"/>
        <v>1628.64</v>
      </c>
      <c r="J105" s="148">
        <v>30</v>
      </c>
      <c r="K105" s="145">
        <f t="shared" si="12"/>
        <v>1628.64</v>
      </c>
      <c r="L105" s="145">
        <f t="shared" si="13"/>
        <v>104232.95999999999</v>
      </c>
      <c r="M105" s="23"/>
      <c r="N105" s="23"/>
    </row>
    <row r="106" spans="1:14" ht="16.5" customHeight="1" x14ac:dyDescent="0.2">
      <c r="A106" s="67" t="s">
        <v>422</v>
      </c>
      <c r="B106" s="70" t="s">
        <v>461</v>
      </c>
      <c r="C106" s="148">
        <v>2</v>
      </c>
      <c r="D106" s="145">
        <f t="shared" si="9"/>
        <v>16323.839999999998</v>
      </c>
      <c r="E106" s="145">
        <v>8502</v>
      </c>
      <c r="F106" s="145">
        <f t="shared" si="10"/>
        <v>1700.4</v>
      </c>
      <c r="G106" s="145"/>
      <c r="H106" s="148">
        <v>30</v>
      </c>
      <c r="I106" s="145">
        <f t="shared" si="11"/>
        <v>3060.72</v>
      </c>
      <c r="J106" s="148">
        <v>30</v>
      </c>
      <c r="K106" s="145">
        <f t="shared" si="12"/>
        <v>3060.72</v>
      </c>
      <c r="L106" s="145">
        <f t="shared" si="13"/>
        <v>391772.15999999997</v>
      </c>
      <c r="M106" s="23"/>
      <c r="N106" s="23"/>
    </row>
    <row r="107" spans="1:14" ht="16.5" customHeight="1" x14ac:dyDescent="0.2">
      <c r="A107" s="67" t="s">
        <v>688</v>
      </c>
      <c r="B107" s="148" t="s">
        <v>462</v>
      </c>
      <c r="C107" s="148">
        <v>0.5</v>
      </c>
      <c r="D107" s="145">
        <f t="shared" si="9"/>
        <v>16323.839999999998</v>
      </c>
      <c r="E107" s="145">
        <v>8502</v>
      </c>
      <c r="F107" s="145">
        <f t="shared" si="10"/>
        <v>1700.4</v>
      </c>
      <c r="G107" s="145"/>
      <c r="H107" s="148">
        <v>30</v>
      </c>
      <c r="I107" s="145">
        <f t="shared" si="11"/>
        <v>3060.72</v>
      </c>
      <c r="J107" s="148">
        <v>30</v>
      </c>
      <c r="K107" s="145">
        <f t="shared" si="12"/>
        <v>3060.72</v>
      </c>
      <c r="L107" s="145">
        <f t="shared" si="13"/>
        <v>97943.039999999994</v>
      </c>
      <c r="M107" s="23"/>
      <c r="N107" s="23"/>
    </row>
    <row r="108" spans="1:14" ht="16.5" customHeight="1" x14ac:dyDescent="0.2">
      <c r="A108" s="67" t="s">
        <v>689</v>
      </c>
      <c r="B108" s="70" t="s">
        <v>463</v>
      </c>
      <c r="C108" s="148">
        <v>1</v>
      </c>
      <c r="D108" s="145">
        <f t="shared" si="9"/>
        <v>19319.04</v>
      </c>
      <c r="E108" s="145">
        <v>10062</v>
      </c>
      <c r="F108" s="145">
        <f t="shared" si="10"/>
        <v>2012.4</v>
      </c>
      <c r="G108" s="145"/>
      <c r="H108" s="148">
        <v>30</v>
      </c>
      <c r="I108" s="145">
        <f t="shared" si="11"/>
        <v>3622.32</v>
      </c>
      <c r="J108" s="148">
        <v>30</v>
      </c>
      <c r="K108" s="145">
        <f t="shared" si="12"/>
        <v>3622.32</v>
      </c>
      <c r="L108" s="145">
        <f t="shared" si="13"/>
        <v>231828.48000000001</v>
      </c>
      <c r="M108" s="23"/>
      <c r="N108" s="23"/>
    </row>
    <row r="109" spans="1:14" ht="16.5" customHeight="1" x14ac:dyDescent="0.2">
      <c r="A109" s="67" t="s">
        <v>423</v>
      </c>
      <c r="B109" s="148" t="s">
        <v>690</v>
      </c>
      <c r="C109" s="148">
        <v>0.5</v>
      </c>
      <c r="D109" s="145">
        <f t="shared" si="9"/>
        <v>19224.96</v>
      </c>
      <c r="E109" s="145">
        <v>10013</v>
      </c>
      <c r="F109" s="145">
        <f t="shared" si="10"/>
        <v>2002.6000000000001</v>
      </c>
      <c r="G109" s="145"/>
      <c r="H109" s="148">
        <v>30</v>
      </c>
      <c r="I109" s="145">
        <f t="shared" si="11"/>
        <v>3604.68</v>
      </c>
      <c r="J109" s="148">
        <v>30</v>
      </c>
      <c r="K109" s="145">
        <f t="shared" si="12"/>
        <v>3604.68</v>
      </c>
      <c r="L109" s="145">
        <f t="shared" si="13"/>
        <v>115349.75999999999</v>
      </c>
      <c r="M109" s="23"/>
      <c r="N109" s="23"/>
    </row>
    <row r="110" spans="1:14" ht="16.5" customHeight="1" x14ac:dyDescent="0.2">
      <c r="A110" s="67" t="s">
        <v>431</v>
      </c>
      <c r="B110" s="70" t="s">
        <v>691</v>
      </c>
      <c r="C110" s="148">
        <v>8</v>
      </c>
      <c r="D110" s="145">
        <f t="shared" si="9"/>
        <v>10112.64</v>
      </c>
      <c r="E110" s="145">
        <v>5267</v>
      </c>
      <c r="F110" s="145">
        <f t="shared" si="10"/>
        <v>1053.4000000000001</v>
      </c>
      <c r="G110" s="145"/>
      <c r="H110" s="148">
        <v>30</v>
      </c>
      <c r="I110" s="145">
        <f t="shared" si="11"/>
        <v>1896.12</v>
      </c>
      <c r="J110" s="148">
        <v>30</v>
      </c>
      <c r="K110" s="145">
        <f t="shared" si="12"/>
        <v>1896.12</v>
      </c>
      <c r="L110" s="145">
        <f t="shared" si="13"/>
        <v>970813.43999999994</v>
      </c>
      <c r="M110" s="23"/>
      <c r="N110" s="23"/>
    </row>
    <row r="111" spans="1:14" ht="16.5" customHeight="1" x14ac:dyDescent="0.2">
      <c r="A111" s="67" t="s">
        <v>424</v>
      </c>
      <c r="B111" s="148" t="s">
        <v>692</v>
      </c>
      <c r="C111" s="148">
        <v>1</v>
      </c>
      <c r="D111" s="145">
        <f t="shared" si="9"/>
        <v>9914.880000000001</v>
      </c>
      <c r="E111" s="145">
        <v>5164</v>
      </c>
      <c r="F111" s="145">
        <f t="shared" si="10"/>
        <v>1032.8</v>
      </c>
      <c r="G111" s="145"/>
      <c r="H111" s="148">
        <v>30</v>
      </c>
      <c r="I111" s="145">
        <f t="shared" si="11"/>
        <v>1859.04</v>
      </c>
      <c r="J111" s="148">
        <v>30</v>
      </c>
      <c r="K111" s="145">
        <f t="shared" si="12"/>
        <v>1859.04</v>
      </c>
      <c r="L111" s="145">
        <f t="shared" si="13"/>
        <v>118978.56000000001</v>
      </c>
      <c r="M111" s="23"/>
      <c r="N111" s="23"/>
    </row>
    <row r="112" spans="1:14" ht="16.5" customHeight="1" x14ac:dyDescent="0.2">
      <c r="A112" s="67" t="s">
        <v>425</v>
      </c>
      <c r="B112" s="70" t="s">
        <v>693</v>
      </c>
      <c r="C112" s="148">
        <v>1</v>
      </c>
      <c r="D112" s="145">
        <f t="shared" si="9"/>
        <v>8221.44</v>
      </c>
      <c r="E112" s="145">
        <v>4282</v>
      </c>
      <c r="F112" s="145">
        <f t="shared" si="10"/>
        <v>856.40000000000009</v>
      </c>
      <c r="G112" s="145"/>
      <c r="H112" s="148">
        <v>30</v>
      </c>
      <c r="I112" s="145">
        <f t="shared" si="11"/>
        <v>1541.52</v>
      </c>
      <c r="J112" s="148">
        <v>30</v>
      </c>
      <c r="K112" s="145">
        <f t="shared" si="12"/>
        <v>1541.52</v>
      </c>
      <c r="L112" s="145">
        <f t="shared" si="13"/>
        <v>98657.279999999999</v>
      </c>
      <c r="M112" s="23"/>
      <c r="N112" s="23"/>
    </row>
    <row r="113" spans="1:14" ht="16.5" customHeight="1" x14ac:dyDescent="0.2">
      <c r="A113" s="67" t="s">
        <v>426</v>
      </c>
      <c r="B113" s="148" t="s">
        <v>694</v>
      </c>
      <c r="C113" s="148">
        <v>1</v>
      </c>
      <c r="D113" s="145">
        <f t="shared" si="9"/>
        <v>6741.12</v>
      </c>
      <c r="E113" s="145">
        <v>3511</v>
      </c>
      <c r="F113" s="145">
        <f t="shared" si="10"/>
        <v>702.2</v>
      </c>
      <c r="G113" s="145"/>
      <c r="H113" s="148">
        <v>30</v>
      </c>
      <c r="I113" s="145">
        <f t="shared" si="11"/>
        <v>1263.96</v>
      </c>
      <c r="J113" s="148">
        <v>30</v>
      </c>
      <c r="K113" s="145">
        <f t="shared" si="12"/>
        <v>1263.96</v>
      </c>
      <c r="L113" s="145">
        <f t="shared" si="13"/>
        <v>80893.440000000002</v>
      </c>
      <c r="M113" s="23"/>
      <c r="N113" s="23"/>
    </row>
    <row r="114" spans="1:14" ht="16.5" customHeight="1" x14ac:dyDescent="0.2">
      <c r="A114" s="67" t="s">
        <v>427</v>
      </c>
      <c r="B114" s="70" t="s">
        <v>695</v>
      </c>
      <c r="C114" s="148">
        <v>1</v>
      </c>
      <c r="D114" s="145">
        <f t="shared" si="9"/>
        <v>6741.12</v>
      </c>
      <c r="E114" s="145">
        <v>3511</v>
      </c>
      <c r="F114" s="145">
        <f t="shared" si="10"/>
        <v>702.2</v>
      </c>
      <c r="G114" s="145"/>
      <c r="H114" s="148">
        <v>30</v>
      </c>
      <c r="I114" s="145">
        <f t="shared" si="11"/>
        <v>1263.96</v>
      </c>
      <c r="J114" s="148">
        <v>30</v>
      </c>
      <c r="K114" s="145">
        <f t="shared" si="12"/>
        <v>1263.96</v>
      </c>
      <c r="L114" s="145">
        <f t="shared" si="13"/>
        <v>80893.440000000002</v>
      </c>
      <c r="M114" s="23"/>
      <c r="N114" s="23"/>
    </row>
    <row r="115" spans="1:14" ht="16.5" customHeight="1" x14ac:dyDescent="0.2">
      <c r="A115" s="67" t="s">
        <v>432</v>
      </c>
      <c r="B115" s="148" t="s">
        <v>696</v>
      </c>
      <c r="C115" s="148">
        <v>1</v>
      </c>
      <c r="D115" s="145">
        <f t="shared" si="9"/>
        <v>6741.12</v>
      </c>
      <c r="E115" s="145">
        <v>3511</v>
      </c>
      <c r="F115" s="145">
        <f t="shared" si="10"/>
        <v>702.2</v>
      </c>
      <c r="G115" s="145"/>
      <c r="H115" s="148">
        <v>30</v>
      </c>
      <c r="I115" s="145">
        <f t="shared" si="11"/>
        <v>1263.96</v>
      </c>
      <c r="J115" s="148">
        <v>30</v>
      </c>
      <c r="K115" s="145">
        <f t="shared" si="12"/>
        <v>1263.96</v>
      </c>
      <c r="L115" s="145">
        <f t="shared" si="13"/>
        <v>80893.440000000002</v>
      </c>
      <c r="M115" s="23"/>
      <c r="N115" s="23"/>
    </row>
    <row r="116" spans="1:14" ht="16.5" customHeight="1" x14ac:dyDescent="0.2">
      <c r="A116" s="67" t="s">
        <v>697</v>
      </c>
      <c r="B116" s="70" t="s">
        <v>698</v>
      </c>
      <c r="C116" s="148">
        <v>0.83</v>
      </c>
      <c r="D116" s="145">
        <f t="shared" si="9"/>
        <v>19224.96</v>
      </c>
      <c r="E116" s="145">
        <v>10013</v>
      </c>
      <c r="F116" s="145">
        <f t="shared" si="10"/>
        <v>2002.6000000000001</v>
      </c>
      <c r="G116" s="145"/>
      <c r="H116" s="148">
        <v>30</v>
      </c>
      <c r="I116" s="145">
        <f t="shared" si="11"/>
        <v>3604.68</v>
      </c>
      <c r="J116" s="148">
        <v>30</v>
      </c>
      <c r="K116" s="145">
        <f t="shared" si="12"/>
        <v>3604.68</v>
      </c>
      <c r="L116" s="145">
        <f t="shared" si="13"/>
        <v>191480.60159999999</v>
      </c>
      <c r="M116" s="23"/>
      <c r="N116" s="23"/>
    </row>
    <row r="117" spans="1:14" ht="16.5" customHeight="1" x14ac:dyDescent="0.2">
      <c r="A117" s="67" t="s">
        <v>433</v>
      </c>
      <c r="B117" s="148" t="s">
        <v>699</v>
      </c>
      <c r="C117" s="148">
        <v>7.5</v>
      </c>
      <c r="D117" s="145">
        <f t="shared" si="9"/>
        <v>14261.76</v>
      </c>
      <c r="E117" s="145">
        <v>7428</v>
      </c>
      <c r="F117" s="145">
        <f t="shared" si="10"/>
        <v>1485.6000000000001</v>
      </c>
      <c r="G117" s="145"/>
      <c r="H117" s="148">
        <v>30</v>
      </c>
      <c r="I117" s="145">
        <f t="shared" si="11"/>
        <v>2674.08</v>
      </c>
      <c r="J117" s="148">
        <v>30</v>
      </c>
      <c r="K117" s="145">
        <f t="shared" si="12"/>
        <v>2674.08</v>
      </c>
      <c r="L117" s="145">
        <f t="shared" si="13"/>
        <v>1283558.3999999999</v>
      </c>
      <c r="M117" s="23"/>
      <c r="N117" s="23"/>
    </row>
    <row r="118" spans="1:14" ht="16.5" customHeight="1" x14ac:dyDescent="0.2">
      <c r="A118" s="67" t="s">
        <v>434</v>
      </c>
      <c r="B118" s="70" t="s">
        <v>700</v>
      </c>
      <c r="C118" s="148">
        <v>4</v>
      </c>
      <c r="D118" s="145">
        <f t="shared" si="9"/>
        <v>10112.64</v>
      </c>
      <c r="E118" s="145">
        <v>5267</v>
      </c>
      <c r="F118" s="145">
        <f t="shared" si="10"/>
        <v>1053.4000000000001</v>
      </c>
      <c r="G118" s="145"/>
      <c r="H118" s="148">
        <v>30</v>
      </c>
      <c r="I118" s="145">
        <f t="shared" si="11"/>
        <v>1896.12</v>
      </c>
      <c r="J118" s="148">
        <v>30</v>
      </c>
      <c r="K118" s="145">
        <f t="shared" si="12"/>
        <v>1896.12</v>
      </c>
      <c r="L118" s="145">
        <f t="shared" si="13"/>
        <v>485406.71999999997</v>
      </c>
      <c r="M118" s="23"/>
      <c r="N118" s="23"/>
    </row>
    <row r="119" spans="1:14" ht="16.5" customHeight="1" x14ac:dyDescent="0.2">
      <c r="A119" s="67" t="s">
        <v>428</v>
      </c>
      <c r="B119" s="148" t="s">
        <v>701</v>
      </c>
      <c r="C119" s="148">
        <v>2.08</v>
      </c>
      <c r="D119" s="145">
        <f t="shared" si="9"/>
        <v>8686.08</v>
      </c>
      <c r="E119" s="145">
        <v>4524</v>
      </c>
      <c r="F119" s="145">
        <f t="shared" si="10"/>
        <v>904.80000000000007</v>
      </c>
      <c r="G119" s="145"/>
      <c r="H119" s="148">
        <v>30</v>
      </c>
      <c r="I119" s="145">
        <f t="shared" si="11"/>
        <v>1628.64</v>
      </c>
      <c r="J119" s="148">
        <v>30</v>
      </c>
      <c r="K119" s="145">
        <f t="shared" si="12"/>
        <v>1628.64</v>
      </c>
      <c r="L119" s="145">
        <f>C119*D119*12</f>
        <v>216804.55679999999</v>
      </c>
      <c r="M119" s="23"/>
      <c r="N119" s="23"/>
    </row>
    <row r="120" spans="1:14" ht="17.25" customHeight="1" x14ac:dyDescent="0.2">
      <c r="A120" s="12" t="s">
        <v>123</v>
      </c>
      <c r="B120" s="12">
        <v>2110</v>
      </c>
      <c r="C120" s="10">
        <f>SUM(C77:C119)</f>
        <v>82.16</v>
      </c>
      <c r="D120" s="49" t="s">
        <v>1</v>
      </c>
      <c r="E120" s="49" t="s">
        <v>1</v>
      </c>
      <c r="F120" s="49" t="s">
        <v>1</v>
      </c>
      <c r="G120" s="49" t="s">
        <v>1</v>
      </c>
      <c r="H120" s="49" t="s">
        <v>1</v>
      </c>
      <c r="I120" s="49" t="s">
        <v>1</v>
      </c>
      <c r="J120" s="49" t="s">
        <v>1</v>
      </c>
      <c r="K120" s="49" t="s">
        <v>1</v>
      </c>
      <c r="L120" s="65">
        <f>SUM(L77:L119)-5208949.51-1007464+676618</f>
        <v>9660432.9955999982</v>
      </c>
      <c r="M120" s="219"/>
      <c r="N120" s="220"/>
    </row>
    <row r="121" spans="1:14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</row>
    <row r="122" spans="1:14" x14ac:dyDescent="0.2">
      <c r="A122" s="214" t="s">
        <v>629</v>
      </c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</row>
    <row r="123" spans="1:14" x14ac:dyDescent="0.2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</row>
    <row r="124" spans="1:14" ht="15" customHeight="1" x14ac:dyDescent="0.2">
      <c r="A124" s="200" t="s">
        <v>162</v>
      </c>
      <c r="B124" s="200" t="s">
        <v>11</v>
      </c>
      <c r="C124" s="200" t="s">
        <v>163</v>
      </c>
      <c r="D124" s="201" t="s">
        <v>164</v>
      </c>
      <c r="E124" s="201"/>
      <c r="F124" s="201"/>
      <c r="G124" s="201"/>
      <c r="H124" s="201"/>
      <c r="I124" s="201"/>
      <c r="J124" s="201"/>
      <c r="K124" s="201"/>
      <c r="L124" s="194" t="s">
        <v>165</v>
      </c>
      <c r="M124" s="69"/>
      <c r="N124" s="69"/>
    </row>
    <row r="125" spans="1:14" ht="12.75" customHeight="1" x14ac:dyDescent="0.2">
      <c r="A125" s="200"/>
      <c r="B125" s="200"/>
      <c r="C125" s="200"/>
      <c r="D125" s="194" t="s">
        <v>382</v>
      </c>
      <c r="E125" s="201" t="s">
        <v>59</v>
      </c>
      <c r="F125" s="201"/>
      <c r="G125" s="201"/>
      <c r="H125" s="201"/>
      <c r="I125" s="201"/>
      <c r="J125" s="201"/>
      <c r="K125" s="201"/>
      <c r="L125" s="194"/>
      <c r="M125" s="69"/>
      <c r="N125" s="69"/>
    </row>
    <row r="126" spans="1:14" ht="20.25" customHeight="1" x14ac:dyDescent="0.2">
      <c r="A126" s="200"/>
      <c r="B126" s="200"/>
      <c r="C126" s="200"/>
      <c r="D126" s="194"/>
      <c r="E126" s="194" t="s">
        <v>166</v>
      </c>
      <c r="F126" s="194" t="s">
        <v>167</v>
      </c>
      <c r="G126" s="194" t="s">
        <v>168</v>
      </c>
      <c r="H126" s="200" t="s">
        <v>169</v>
      </c>
      <c r="I126" s="200"/>
      <c r="J126" s="200" t="s">
        <v>170</v>
      </c>
      <c r="K126" s="200"/>
      <c r="L126" s="194"/>
      <c r="M126" s="69"/>
      <c r="N126" s="69"/>
    </row>
    <row r="127" spans="1:14" ht="51" x14ac:dyDescent="0.2">
      <c r="A127" s="200"/>
      <c r="B127" s="200"/>
      <c r="C127" s="200"/>
      <c r="D127" s="194"/>
      <c r="E127" s="194"/>
      <c r="F127" s="194"/>
      <c r="G127" s="194"/>
      <c r="H127" s="11" t="s">
        <v>171</v>
      </c>
      <c r="I127" s="13" t="s">
        <v>172</v>
      </c>
      <c r="J127" s="11" t="s">
        <v>171</v>
      </c>
      <c r="K127" s="13" t="s">
        <v>173</v>
      </c>
      <c r="L127" s="194"/>
      <c r="M127" s="69"/>
      <c r="N127" s="69"/>
    </row>
    <row r="128" spans="1:14" x14ac:dyDescent="0.2">
      <c r="A128" s="12" t="s">
        <v>19</v>
      </c>
      <c r="B128" s="12" t="s">
        <v>20</v>
      </c>
      <c r="C128" s="12" t="s">
        <v>21</v>
      </c>
      <c r="D128" s="12" t="s">
        <v>22</v>
      </c>
      <c r="E128" s="12" t="s">
        <v>23</v>
      </c>
      <c r="F128" s="12" t="s">
        <v>24</v>
      </c>
      <c r="G128" s="12" t="s">
        <v>25</v>
      </c>
      <c r="H128" s="12" t="s">
        <v>26</v>
      </c>
      <c r="I128" s="12" t="s">
        <v>27</v>
      </c>
      <c r="J128" s="12" t="s">
        <v>28</v>
      </c>
      <c r="K128" s="12" t="s">
        <v>29</v>
      </c>
      <c r="L128" s="12" t="s">
        <v>174</v>
      </c>
      <c r="M128" s="69"/>
      <c r="N128" s="69"/>
    </row>
    <row r="129" spans="1:14" x14ac:dyDescent="0.2">
      <c r="A129" s="66" t="s">
        <v>403</v>
      </c>
      <c r="B129" s="148" t="s">
        <v>31</v>
      </c>
      <c r="C129" s="148">
        <v>1</v>
      </c>
      <c r="D129" s="145">
        <f>E129+F129+G129+I129+K129</f>
        <v>45480.767999999996</v>
      </c>
      <c r="E129" s="145">
        <v>18950.32</v>
      </c>
      <c r="F129" s="145">
        <f>E129*0.2</f>
        <v>3790.0640000000003</v>
      </c>
      <c r="G129" s="145">
        <f t="shared" ref="G129" si="14">E129*0.3</f>
        <v>5685.0959999999995</v>
      </c>
      <c r="H129" s="148">
        <v>30</v>
      </c>
      <c r="I129" s="145">
        <f>(E129+F129+G129)*H129/100</f>
        <v>8527.6439999999984</v>
      </c>
      <c r="J129" s="148">
        <v>30</v>
      </c>
      <c r="K129" s="145">
        <f>(E129+F129+G129)*J129/100</f>
        <v>8527.6439999999984</v>
      </c>
      <c r="L129" s="145">
        <f>C129*D129*12</f>
        <v>545769.21600000001</v>
      </c>
      <c r="M129" s="69"/>
      <c r="N129" s="69"/>
    </row>
    <row r="130" spans="1:14" ht="25.5" x14ac:dyDescent="0.2">
      <c r="A130" s="66" t="s">
        <v>429</v>
      </c>
      <c r="B130" s="70" t="s">
        <v>33</v>
      </c>
      <c r="C130" s="148">
        <v>1</v>
      </c>
      <c r="D130" s="145">
        <f t="shared" ref="D130:D171" si="15">E130+F130+G130+I130+K130</f>
        <v>29107.699200000006</v>
      </c>
      <c r="E130" s="145">
        <v>15160.26</v>
      </c>
      <c r="F130" s="145">
        <f t="shared" ref="F130:F171" si="16">E130*0.2</f>
        <v>3032.0520000000001</v>
      </c>
      <c r="G130" s="145"/>
      <c r="H130" s="148">
        <v>30</v>
      </c>
      <c r="I130" s="145">
        <f t="shared" ref="I130:I171" si="17">(E130+F130+G130)*H130/100</f>
        <v>5457.6936000000014</v>
      </c>
      <c r="J130" s="148">
        <v>30</v>
      </c>
      <c r="K130" s="145">
        <f t="shared" ref="K130:K171" si="18">(E130+F130+G130)*J130/100</f>
        <v>5457.6936000000014</v>
      </c>
      <c r="L130" s="145">
        <f t="shared" ref="L130:L170" si="19">C130*D130*12</f>
        <v>349292.39040000009</v>
      </c>
      <c r="M130" s="69"/>
      <c r="N130" s="69"/>
    </row>
    <row r="131" spans="1:14" ht="25.5" x14ac:dyDescent="0.2">
      <c r="A131" s="66" t="s">
        <v>681</v>
      </c>
      <c r="B131" s="148" t="s">
        <v>383</v>
      </c>
      <c r="C131" s="148">
        <v>1</v>
      </c>
      <c r="D131" s="145">
        <f t="shared" si="15"/>
        <v>29107.699200000006</v>
      </c>
      <c r="E131" s="145">
        <v>15160.26</v>
      </c>
      <c r="F131" s="145">
        <f t="shared" si="16"/>
        <v>3032.0520000000001</v>
      </c>
      <c r="G131" s="145"/>
      <c r="H131" s="148">
        <v>30</v>
      </c>
      <c r="I131" s="145">
        <f t="shared" si="17"/>
        <v>5457.6936000000014</v>
      </c>
      <c r="J131" s="148">
        <v>30</v>
      </c>
      <c r="K131" s="145">
        <f t="shared" si="18"/>
        <v>5457.6936000000014</v>
      </c>
      <c r="L131" s="145">
        <f t="shared" si="19"/>
        <v>349292.39040000009</v>
      </c>
      <c r="M131" s="69"/>
      <c r="N131" s="69"/>
    </row>
    <row r="132" spans="1:14" ht="25.5" x14ac:dyDescent="0.2">
      <c r="A132" s="66" t="s">
        <v>682</v>
      </c>
      <c r="B132" s="70" t="s">
        <v>438</v>
      </c>
      <c r="C132" s="148">
        <v>1</v>
      </c>
      <c r="D132" s="145">
        <f t="shared" si="15"/>
        <v>29107.699200000006</v>
      </c>
      <c r="E132" s="145">
        <v>15160.26</v>
      </c>
      <c r="F132" s="145">
        <f t="shared" si="16"/>
        <v>3032.0520000000001</v>
      </c>
      <c r="G132" s="145"/>
      <c r="H132" s="148">
        <v>30</v>
      </c>
      <c r="I132" s="145">
        <f t="shared" si="17"/>
        <v>5457.6936000000014</v>
      </c>
      <c r="J132" s="148">
        <v>30</v>
      </c>
      <c r="K132" s="145">
        <f t="shared" si="18"/>
        <v>5457.6936000000014</v>
      </c>
      <c r="L132" s="145">
        <f t="shared" si="19"/>
        <v>349292.39040000009</v>
      </c>
      <c r="M132" s="69"/>
      <c r="N132" s="69"/>
    </row>
    <row r="133" spans="1:14" x14ac:dyDescent="0.2">
      <c r="A133" s="66" t="s">
        <v>404</v>
      </c>
      <c r="B133" s="148" t="s">
        <v>437</v>
      </c>
      <c r="C133" s="148">
        <v>1</v>
      </c>
      <c r="D133" s="145">
        <f t="shared" si="15"/>
        <v>25100.16</v>
      </c>
      <c r="E133" s="145">
        <v>13073</v>
      </c>
      <c r="F133" s="145">
        <f t="shared" si="16"/>
        <v>2614.6000000000004</v>
      </c>
      <c r="G133" s="145"/>
      <c r="H133" s="148">
        <v>30</v>
      </c>
      <c r="I133" s="145">
        <f t="shared" si="17"/>
        <v>4706.28</v>
      </c>
      <c r="J133" s="148">
        <v>30</v>
      </c>
      <c r="K133" s="145">
        <f t="shared" si="18"/>
        <v>4706.28</v>
      </c>
      <c r="L133" s="145">
        <f t="shared" si="19"/>
        <v>301201.91999999998</v>
      </c>
      <c r="M133" s="69"/>
      <c r="N133" s="69"/>
    </row>
    <row r="134" spans="1:14" x14ac:dyDescent="0.2">
      <c r="A134" s="66" t="s">
        <v>683</v>
      </c>
      <c r="B134" s="70" t="s">
        <v>439</v>
      </c>
      <c r="C134" s="148">
        <v>1</v>
      </c>
      <c r="D134" s="145">
        <f t="shared" si="15"/>
        <v>25100.16</v>
      </c>
      <c r="E134" s="145">
        <v>13073</v>
      </c>
      <c r="F134" s="145">
        <f t="shared" si="16"/>
        <v>2614.6000000000004</v>
      </c>
      <c r="G134" s="145"/>
      <c r="H134" s="148">
        <v>30</v>
      </c>
      <c r="I134" s="145">
        <f t="shared" si="17"/>
        <v>4706.28</v>
      </c>
      <c r="J134" s="148">
        <v>30</v>
      </c>
      <c r="K134" s="145">
        <f t="shared" si="18"/>
        <v>4706.28</v>
      </c>
      <c r="L134" s="145">
        <f t="shared" si="19"/>
        <v>301201.91999999998</v>
      </c>
      <c r="M134" s="69"/>
      <c r="N134" s="69"/>
    </row>
    <row r="135" spans="1:14" ht="25.5" x14ac:dyDescent="0.2">
      <c r="A135" s="66" t="s">
        <v>405</v>
      </c>
      <c r="B135" s="148" t="s">
        <v>440</v>
      </c>
      <c r="C135" s="148">
        <v>1</v>
      </c>
      <c r="D135" s="145">
        <f t="shared" si="15"/>
        <v>25100.16</v>
      </c>
      <c r="E135" s="145">
        <v>13073</v>
      </c>
      <c r="F135" s="145">
        <f t="shared" si="16"/>
        <v>2614.6000000000004</v>
      </c>
      <c r="G135" s="145"/>
      <c r="H135" s="148">
        <v>30</v>
      </c>
      <c r="I135" s="145">
        <f t="shared" si="17"/>
        <v>4706.28</v>
      </c>
      <c r="J135" s="148">
        <v>30</v>
      </c>
      <c r="K135" s="145">
        <f t="shared" si="18"/>
        <v>4706.28</v>
      </c>
      <c r="L135" s="145">
        <f t="shared" si="19"/>
        <v>301201.91999999998</v>
      </c>
      <c r="M135" s="69"/>
      <c r="N135" s="69"/>
    </row>
    <row r="136" spans="1:14" x14ac:dyDescent="0.2">
      <c r="A136" s="66" t="s">
        <v>408</v>
      </c>
      <c r="B136" s="70" t="s">
        <v>441</v>
      </c>
      <c r="C136" s="148">
        <v>3</v>
      </c>
      <c r="D136" s="145">
        <f t="shared" si="15"/>
        <v>25100.16</v>
      </c>
      <c r="E136" s="145">
        <v>13073</v>
      </c>
      <c r="F136" s="145">
        <f t="shared" si="16"/>
        <v>2614.6000000000004</v>
      </c>
      <c r="G136" s="145"/>
      <c r="H136" s="148">
        <v>30</v>
      </c>
      <c r="I136" s="145">
        <f t="shared" si="17"/>
        <v>4706.28</v>
      </c>
      <c r="J136" s="148">
        <v>30</v>
      </c>
      <c r="K136" s="145">
        <f t="shared" si="18"/>
        <v>4706.28</v>
      </c>
      <c r="L136" s="145">
        <f t="shared" si="19"/>
        <v>903605.76000000001</v>
      </c>
      <c r="M136" s="69"/>
      <c r="N136" s="69"/>
    </row>
    <row r="137" spans="1:14" x14ac:dyDescent="0.2">
      <c r="A137" s="66" t="s">
        <v>406</v>
      </c>
      <c r="B137" s="148" t="s">
        <v>442</v>
      </c>
      <c r="C137" s="148">
        <v>5</v>
      </c>
      <c r="D137" s="145">
        <f t="shared" si="15"/>
        <v>25100.16</v>
      </c>
      <c r="E137" s="145">
        <v>13073</v>
      </c>
      <c r="F137" s="145">
        <f t="shared" si="16"/>
        <v>2614.6000000000004</v>
      </c>
      <c r="G137" s="145"/>
      <c r="H137" s="148">
        <v>30</v>
      </c>
      <c r="I137" s="145">
        <f t="shared" si="17"/>
        <v>4706.28</v>
      </c>
      <c r="J137" s="148">
        <v>30</v>
      </c>
      <c r="K137" s="145">
        <f t="shared" si="18"/>
        <v>4706.28</v>
      </c>
      <c r="L137" s="145">
        <f t="shared" si="19"/>
        <v>1506009.6</v>
      </c>
      <c r="M137" s="69"/>
      <c r="N137" s="69"/>
    </row>
    <row r="138" spans="1:14" ht="25.5" x14ac:dyDescent="0.2">
      <c r="A138" s="66" t="s">
        <v>430</v>
      </c>
      <c r="B138" s="70" t="s">
        <v>443</v>
      </c>
      <c r="C138" s="148">
        <v>1</v>
      </c>
      <c r="D138" s="145">
        <f t="shared" si="15"/>
        <v>25100.16</v>
      </c>
      <c r="E138" s="145">
        <v>13073</v>
      </c>
      <c r="F138" s="145">
        <f t="shared" si="16"/>
        <v>2614.6000000000004</v>
      </c>
      <c r="G138" s="145"/>
      <c r="H138" s="148">
        <v>30</v>
      </c>
      <c r="I138" s="145">
        <f t="shared" si="17"/>
        <v>4706.28</v>
      </c>
      <c r="J138" s="148">
        <v>30</v>
      </c>
      <c r="K138" s="145">
        <f t="shared" si="18"/>
        <v>4706.28</v>
      </c>
      <c r="L138" s="145">
        <f t="shared" si="19"/>
        <v>301201.91999999998</v>
      </c>
      <c r="M138" s="69"/>
      <c r="N138" s="69"/>
    </row>
    <row r="139" spans="1:14" x14ac:dyDescent="0.2">
      <c r="A139" s="66" t="s">
        <v>407</v>
      </c>
      <c r="B139" s="148" t="s">
        <v>444</v>
      </c>
      <c r="C139" s="148">
        <v>1</v>
      </c>
      <c r="D139" s="145">
        <f t="shared" si="15"/>
        <v>25100.16</v>
      </c>
      <c r="E139" s="145">
        <v>13073</v>
      </c>
      <c r="F139" s="145">
        <f t="shared" si="16"/>
        <v>2614.6000000000004</v>
      </c>
      <c r="G139" s="145"/>
      <c r="H139" s="148">
        <v>30</v>
      </c>
      <c r="I139" s="145">
        <f t="shared" si="17"/>
        <v>4706.28</v>
      </c>
      <c r="J139" s="148">
        <v>30</v>
      </c>
      <c r="K139" s="145">
        <f t="shared" si="18"/>
        <v>4706.28</v>
      </c>
      <c r="L139" s="145">
        <f t="shared" si="19"/>
        <v>301201.91999999998</v>
      </c>
      <c r="M139" s="69"/>
      <c r="N139" s="69"/>
    </row>
    <row r="140" spans="1:14" x14ac:dyDescent="0.2">
      <c r="A140" s="66" t="s">
        <v>409</v>
      </c>
      <c r="B140" s="70" t="s">
        <v>445</v>
      </c>
      <c r="C140" s="148">
        <v>1</v>
      </c>
      <c r="D140" s="145">
        <f t="shared" si="15"/>
        <v>19224.96</v>
      </c>
      <c r="E140" s="145">
        <v>10013</v>
      </c>
      <c r="F140" s="145">
        <f t="shared" si="16"/>
        <v>2002.6000000000001</v>
      </c>
      <c r="G140" s="145"/>
      <c r="H140" s="148">
        <v>30</v>
      </c>
      <c r="I140" s="145">
        <f t="shared" si="17"/>
        <v>3604.68</v>
      </c>
      <c r="J140" s="148">
        <v>30</v>
      </c>
      <c r="K140" s="145">
        <f t="shared" si="18"/>
        <v>3604.68</v>
      </c>
      <c r="L140" s="145">
        <f t="shared" si="19"/>
        <v>230699.51999999999</v>
      </c>
      <c r="M140" s="69"/>
      <c r="N140" s="69"/>
    </row>
    <row r="141" spans="1:14" x14ac:dyDescent="0.2">
      <c r="A141" s="66" t="s">
        <v>410</v>
      </c>
      <c r="B141" s="148" t="s">
        <v>446</v>
      </c>
      <c r="C141" s="148">
        <v>2</v>
      </c>
      <c r="D141" s="145">
        <f t="shared" si="15"/>
        <v>19224.96</v>
      </c>
      <c r="E141" s="145">
        <v>10013</v>
      </c>
      <c r="F141" s="145">
        <f t="shared" si="16"/>
        <v>2002.6000000000001</v>
      </c>
      <c r="G141" s="145"/>
      <c r="H141" s="148">
        <v>30</v>
      </c>
      <c r="I141" s="145">
        <f t="shared" si="17"/>
        <v>3604.68</v>
      </c>
      <c r="J141" s="148">
        <v>30</v>
      </c>
      <c r="K141" s="145">
        <f t="shared" si="18"/>
        <v>3604.68</v>
      </c>
      <c r="L141" s="145">
        <f t="shared" si="19"/>
        <v>461399.03999999998</v>
      </c>
      <c r="M141" s="69"/>
      <c r="N141" s="69"/>
    </row>
    <row r="142" spans="1:14" x14ac:dyDescent="0.2">
      <c r="A142" s="66" t="s">
        <v>684</v>
      </c>
      <c r="B142" s="70" t="s">
        <v>447</v>
      </c>
      <c r="C142" s="148">
        <v>1</v>
      </c>
      <c r="D142" s="145">
        <f t="shared" si="15"/>
        <v>19224.96</v>
      </c>
      <c r="E142" s="145">
        <v>10013</v>
      </c>
      <c r="F142" s="145">
        <f t="shared" si="16"/>
        <v>2002.6000000000001</v>
      </c>
      <c r="G142" s="145"/>
      <c r="H142" s="148">
        <v>30</v>
      </c>
      <c r="I142" s="145">
        <f t="shared" si="17"/>
        <v>3604.68</v>
      </c>
      <c r="J142" s="148">
        <v>30</v>
      </c>
      <c r="K142" s="145">
        <f t="shared" si="18"/>
        <v>3604.68</v>
      </c>
      <c r="L142" s="145">
        <f t="shared" si="19"/>
        <v>230699.51999999999</v>
      </c>
      <c r="M142" s="69"/>
      <c r="N142" s="69"/>
    </row>
    <row r="143" spans="1:14" x14ac:dyDescent="0.2">
      <c r="A143" s="66" t="s">
        <v>411</v>
      </c>
      <c r="B143" s="148" t="s">
        <v>448</v>
      </c>
      <c r="C143" s="148">
        <v>1</v>
      </c>
      <c r="D143" s="145">
        <f t="shared" si="15"/>
        <v>19224.96</v>
      </c>
      <c r="E143" s="145">
        <v>10013</v>
      </c>
      <c r="F143" s="145">
        <f t="shared" si="16"/>
        <v>2002.6000000000001</v>
      </c>
      <c r="G143" s="145"/>
      <c r="H143" s="148">
        <v>30</v>
      </c>
      <c r="I143" s="145">
        <f t="shared" si="17"/>
        <v>3604.68</v>
      </c>
      <c r="J143" s="148">
        <v>30</v>
      </c>
      <c r="K143" s="145">
        <f t="shared" si="18"/>
        <v>3604.68</v>
      </c>
      <c r="L143" s="145">
        <f t="shared" si="19"/>
        <v>230699.51999999999</v>
      </c>
      <c r="M143" s="69"/>
      <c r="N143" s="69"/>
    </row>
    <row r="144" spans="1:14" x14ac:dyDescent="0.2">
      <c r="A144" s="66" t="s">
        <v>685</v>
      </c>
      <c r="B144" s="70" t="s">
        <v>449</v>
      </c>
      <c r="C144" s="148">
        <v>1</v>
      </c>
      <c r="D144" s="145">
        <f t="shared" si="15"/>
        <v>19224.96</v>
      </c>
      <c r="E144" s="145">
        <v>10013</v>
      </c>
      <c r="F144" s="145">
        <f t="shared" si="16"/>
        <v>2002.6000000000001</v>
      </c>
      <c r="G144" s="145"/>
      <c r="H144" s="148">
        <v>30</v>
      </c>
      <c r="I144" s="145">
        <f t="shared" si="17"/>
        <v>3604.68</v>
      </c>
      <c r="J144" s="148">
        <v>30</v>
      </c>
      <c r="K144" s="145">
        <f t="shared" si="18"/>
        <v>3604.68</v>
      </c>
      <c r="L144" s="145">
        <f t="shared" si="19"/>
        <v>230699.51999999999</v>
      </c>
      <c r="M144" s="69"/>
      <c r="N144" s="69"/>
    </row>
    <row r="145" spans="1:14" x14ac:dyDescent="0.2">
      <c r="A145" s="66" t="s">
        <v>412</v>
      </c>
      <c r="B145" s="148" t="s">
        <v>450</v>
      </c>
      <c r="C145" s="148">
        <v>4</v>
      </c>
      <c r="D145" s="145">
        <f t="shared" si="15"/>
        <v>19224.96</v>
      </c>
      <c r="E145" s="145">
        <v>10013</v>
      </c>
      <c r="F145" s="145">
        <f t="shared" si="16"/>
        <v>2002.6000000000001</v>
      </c>
      <c r="G145" s="145"/>
      <c r="H145" s="148">
        <v>30</v>
      </c>
      <c r="I145" s="145">
        <f t="shared" si="17"/>
        <v>3604.68</v>
      </c>
      <c r="J145" s="148">
        <v>30</v>
      </c>
      <c r="K145" s="145">
        <f t="shared" si="18"/>
        <v>3604.68</v>
      </c>
      <c r="L145" s="145">
        <f t="shared" si="19"/>
        <v>922798.07999999996</v>
      </c>
      <c r="M145" s="69"/>
      <c r="N145" s="69"/>
    </row>
    <row r="146" spans="1:14" x14ac:dyDescent="0.2">
      <c r="A146" s="66" t="s">
        <v>413</v>
      </c>
      <c r="B146" s="70" t="s">
        <v>451</v>
      </c>
      <c r="C146" s="148">
        <v>2</v>
      </c>
      <c r="D146" s="145">
        <f t="shared" si="15"/>
        <v>19224.96</v>
      </c>
      <c r="E146" s="145">
        <v>10013</v>
      </c>
      <c r="F146" s="145">
        <f t="shared" si="16"/>
        <v>2002.6000000000001</v>
      </c>
      <c r="G146" s="145"/>
      <c r="H146" s="148">
        <v>30</v>
      </c>
      <c r="I146" s="145">
        <f t="shared" si="17"/>
        <v>3604.68</v>
      </c>
      <c r="J146" s="148">
        <v>30</v>
      </c>
      <c r="K146" s="145">
        <f t="shared" si="18"/>
        <v>3604.68</v>
      </c>
      <c r="L146" s="145">
        <f t="shared" si="19"/>
        <v>461399.03999999998</v>
      </c>
      <c r="M146" s="69"/>
      <c r="N146" s="69"/>
    </row>
    <row r="147" spans="1:14" x14ac:dyDescent="0.2">
      <c r="A147" s="66" t="s">
        <v>414</v>
      </c>
      <c r="B147" s="148" t="s">
        <v>435</v>
      </c>
      <c r="C147" s="148">
        <v>0.5</v>
      </c>
      <c r="D147" s="145">
        <f t="shared" si="15"/>
        <v>14261.76</v>
      </c>
      <c r="E147" s="145">
        <v>7428</v>
      </c>
      <c r="F147" s="145">
        <f t="shared" si="16"/>
        <v>1485.6000000000001</v>
      </c>
      <c r="G147" s="145"/>
      <c r="H147" s="148">
        <v>30</v>
      </c>
      <c r="I147" s="145">
        <f t="shared" si="17"/>
        <v>2674.08</v>
      </c>
      <c r="J147" s="148">
        <v>30</v>
      </c>
      <c r="K147" s="145">
        <f t="shared" si="18"/>
        <v>2674.08</v>
      </c>
      <c r="L147" s="145">
        <f t="shared" si="19"/>
        <v>85570.559999999998</v>
      </c>
      <c r="M147" s="69"/>
      <c r="N147" s="69"/>
    </row>
    <row r="148" spans="1:14" x14ac:dyDescent="0.2">
      <c r="A148" s="67" t="s">
        <v>415</v>
      </c>
      <c r="B148" s="70" t="s">
        <v>452</v>
      </c>
      <c r="C148" s="148">
        <v>1</v>
      </c>
      <c r="D148" s="145">
        <f t="shared" si="15"/>
        <v>14261.76</v>
      </c>
      <c r="E148" s="145">
        <v>7428</v>
      </c>
      <c r="F148" s="145">
        <f t="shared" si="16"/>
        <v>1485.6000000000001</v>
      </c>
      <c r="G148" s="145"/>
      <c r="H148" s="148">
        <v>30</v>
      </c>
      <c r="I148" s="145">
        <f t="shared" si="17"/>
        <v>2674.08</v>
      </c>
      <c r="J148" s="148">
        <v>30</v>
      </c>
      <c r="K148" s="145">
        <f t="shared" si="18"/>
        <v>2674.08</v>
      </c>
      <c r="L148" s="145">
        <f t="shared" si="19"/>
        <v>171141.12</v>
      </c>
      <c r="M148" s="69"/>
      <c r="N148" s="69"/>
    </row>
    <row r="149" spans="1:14" x14ac:dyDescent="0.2">
      <c r="A149" s="67" t="s">
        <v>416</v>
      </c>
      <c r="B149" s="148" t="s">
        <v>453</v>
      </c>
      <c r="C149" s="148">
        <v>2</v>
      </c>
      <c r="D149" s="145">
        <f t="shared" si="15"/>
        <v>9932.16</v>
      </c>
      <c r="E149" s="145">
        <v>5173</v>
      </c>
      <c r="F149" s="145">
        <f t="shared" si="16"/>
        <v>1034.6000000000001</v>
      </c>
      <c r="G149" s="145"/>
      <c r="H149" s="148">
        <v>30</v>
      </c>
      <c r="I149" s="145">
        <f t="shared" si="17"/>
        <v>1862.28</v>
      </c>
      <c r="J149" s="148">
        <v>30</v>
      </c>
      <c r="K149" s="145">
        <f t="shared" si="18"/>
        <v>1862.28</v>
      </c>
      <c r="L149" s="145">
        <f t="shared" si="19"/>
        <v>238371.84</v>
      </c>
      <c r="M149" s="69"/>
      <c r="N149" s="69"/>
    </row>
    <row r="150" spans="1:14" x14ac:dyDescent="0.2">
      <c r="A150" s="67" t="s">
        <v>686</v>
      </c>
      <c r="B150" s="70" t="s">
        <v>454</v>
      </c>
      <c r="C150" s="148">
        <v>1</v>
      </c>
      <c r="D150" s="145">
        <f t="shared" si="15"/>
        <v>9932.16</v>
      </c>
      <c r="E150" s="145">
        <v>5173</v>
      </c>
      <c r="F150" s="145">
        <f t="shared" si="16"/>
        <v>1034.6000000000001</v>
      </c>
      <c r="G150" s="145"/>
      <c r="H150" s="148">
        <v>30</v>
      </c>
      <c r="I150" s="145">
        <f t="shared" si="17"/>
        <v>1862.28</v>
      </c>
      <c r="J150" s="148">
        <v>30</v>
      </c>
      <c r="K150" s="145">
        <f t="shared" si="18"/>
        <v>1862.28</v>
      </c>
      <c r="L150" s="145">
        <f t="shared" si="19"/>
        <v>119185.92</v>
      </c>
      <c r="M150" s="69"/>
      <c r="N150" s="69"/>
    </row>
    <row r="151" spans="1:14" x14ac:dyDescent="0.2">
      <c r="A151" s="67" t="s">
        <v>417</v>
      </c>
      <c r="B151" s="148" t="s">
        <v>436</v>
      </c>
      <c r="C151" s="148">
        <v>2</v>
      </c>
      <c r="D151" s="145">
        <f t="shared" si="15"/>
        <v>9780.48</v>
      </c>
      <c r="E151" s="145">
        <v>5094</v>
      </c>
      <c r="F151" s="145">
        <f t="shared" si="16"/>
        <v>1018.8000000000001</v>
      </c>
      <c r="G151" s="145"/>
      <c r="H151" s="148">
        <v>30</v>
      </c>
      <c r="I151" s="145">
        <f t="shared" si="17"/>
        <v>1833.84</v>
      </c>
      <c r="J151" s="148">
        <v>30</v>
      </c>
      <c r="K151" s="145">
        <f t="shared" si="18"/>
        <v>1833.84</v>
      </c>
      <c r="L151" s="145">
        <f t="shared" si="19"/>
        <v>234731.51999999999</v>
      </c>
      <c r="M151" s="69"/>
      <c r="N151" s="69"/>
    </row>
    <row r="152" spans="1:14" x14ac:dyDescent="0.2">
      <c r="A152" s="67" t="s">
        <v>418</v>
      </c>
      <c r="B152" s="70" t="s">
        <v>455</v>
      </c>
      <c r="C152" s="148">
        <v>2.25</v>
      </c>
      <c r="D152" s="145">
        <f t="shared" si="15"/>
        <v>11399.039999999999</v>
      </c>
      <c r="E152" s="145">
        <v>5937</v>
      </c>
      <c r="F152" s="145">
        <f t="shared" si="16"/>
        <v>1187.4000000000001</v>
      </c>
      <c r="G152" s="145"/>
      <c r="H152" s="148">
        <v>30</v>
      </c>
      <c r="I152" s="145">
        <f t="shared" si="17"/>
        <v>2137.3200000000002</v>
      </c>
      <c r="J152" s="148">
        <v>30</v>
      </c>
      <c r="K152" s="145">
        <f t="shared" si="18"/>
        <v>2137.3200000000002</v>
      </c>
      <c r="L152" s="145">
        <f t="shared" si="19"/>
        <v>307774.07999999996</v>
      </c>
      <c r="M152" s="69"/>
      <c r="N152" s="69"/>
    </row>
    <row r="153" spans="1:14" x14ac:dyDescent="0.2">
      <c r="A153" s="67" t="s">
        <v>419</v>
      </c>
      <c r="B153" s="148" t="s">
        <v>456</v>
      </c>
      <c r="C153" s="148">
        <v>1</v>
      </c>
      <c r="D153" s="145">
        <f t="shared" si="15"/>
        <v>8221.44</v>
      </c>
      <c r="E153" s="145">
        <v>4282</v>
      </c>
      <c r="F153" s="145">
        <f t="shared" si="16"/>
        <v>856.40000000000009</v>
      </c>
      <c r="G153" s="145"/>
      <c r="H153" s="148">
        <v>30</v>
      </c>
      <c r="I153" s="145">
        <f t="shared" si="17"/>
        <v>1541.52</v>
      </c>
      <c r="J153" s="148">
        <v>30</v>
      </c>
      <c r="K153" s="145">
        <f t="shared" si="18"/>
        <v>1541.52</v>
      </c>
      <c r="L153" s="145">
        <f t="shared" si="19"/>
        <v>98657.279999999999</v>
      </c>
      <c r="M153" s="69"/>
      <c r="N153" s="69"/>
    </row>
    <row r="154" spans="1:14" x14ac:dyDescent="0.2">
      <c r="A154" s="67" t="s">
        <v>687</v>
      </c>
      <c r="B154" s="70" t="s">
        <v>457</v>
      </c>
      <c r="C154" s="148">
        <v>1.5</v>
      </c>
      <c r="D154" s="145">
        <f t="shared" si="15"/>
        <v>7480.32</v>
      </c>
      <c r="E154" s="145">
        <v>3896</v>
      </c>
      <c r="F154" s="145">
        <f t="shared" si="16"/>
        <v>779.2</v>
      </c>
      <c r="G154" s="145"/>
      <c r="H154" s="148">
        <v>30</v>
      </c>
      <c r="I154" s="145">
        <f t="shared" si="17"/>
        <v>1402.56</v>
      </c>
      <c r="J154" s="148">
        <v>30</v>
      </c>
      <c r="K154" s="145">
        <f t="shared" si="18"/>
        <v>1402.56</v>
      </c>
      <c r="L154" s="145">
        <f t="shared" si="19"/>
        <v>134645.76000000001</v>
      </c>
      <c r="M154" s="69"/>
      <c r="N154" s="69"/>
    </row>
    <row r="155" spans="1:14" x14ac:dyDescent="0.2">
      <c r="A155" s="67" t="s">
        <v>664</v>
      </c>
      <c r="B155" s="148" t="s">
        <v>458</v>
      </c>
      <c r="C155" s="148">
        <v>0.5</v>
      </c>
      <c r="D155" s="145">
        <f t="shared" si="15"/>
        <v>7480.32</v>
      </c>
      <c r="E155" s="145">
        <v>3896</v>
      </c>
      <c r="F155" s="145">
        <f t="shared" si="16"/>
        <v>779.2</v>
      </c>
      <c r="G155" s="145"/>
      <c r="H155" s="148">
        <v>30</v>
      </c>
      <c r="I155" s="145">
        <f t="shared" si="17"/>
        <v>1402.56</v>
      </c>
      <c r="J155" s="148">
        <v>30</v>
      </c>
      <c r="K155" s="145">
        <f t="shared" si="18"/>
        <v>1402.56</v>
      </c>
      <c r="L155" s="145">
        <f t="shared" si="19"/>
        <v>44881.919999999998</v>
      </c>
      <c r="M155" s="69"/>
      <c r="N155" s="69"/>
    </row>
    <row r="156" spans="1:14" x14ac:dyDescent="0.2">
      <c r="A156" s="67" t="s">
        <v>420</v>
      </c>
      <c r="B156" s="70" t="s">
        <v>459</v>
      </c>
      <c r="C156" s="148">
        <v>9</v>
      </c>
      <c r="D156" s="145">
        <f t="shared" si="15"/>
        <v>8686.08</v>
      </c>
      <c r="E156" s="145">
        <v>4524</v>
      </c>
      <c r="F156" s="145">
        <f t="shared" si="16"/>
        <v>904.80000000000007</v>
      </c>
      <c r="G156" s="145"/>
      <c r="H156" s="148">
        <v>30</v>
      </c>
      <c r="I156" s="145">
        <f t="shared" si="17"/>
        <v>1628.64</v>
      </c>
      <c r="J156" s="148">
        <v>30</v>
      </c>
      <c r="K156" s="145">
        <f t="shared" si="18"/>
        <v>1628.64</v>
      </c>
      <c r="L156" s="145">
        <f t="shared" si="19"/>
        <v>938096.64000000001</v>
      </c>
      <c r="M156" s="69"/>
      <c r="N156" s="69"/>
    </row>
    <row r="157" spans="1:14" x14ac:dyDescent="0.2">
      <c r="A157" s="67" t="s">
        <v>421</v>
      </c>
      <c r="B157" s="148" t="s">
        <v>460</v>
      </c>
      <c r="C157" s="148">
        <v>1</v>
      </c>
      <c r="D157" s="145">
        <f t="shared" si="15"/>
        <v>8686.08</v>
      </c>
      <c r="E157" s="145">
        <v>4524</v>
      </c>
      <c r="F157" s="145">
        <f t="shared" si="16"/>
        <v>904.80000000000007</v>
      </c>
      <c r="G157" s="145"/>
      <c r="H157" s="148">
        <v>30</v>
      </c>
      <c r="I157" s="145">
        <f t="shared" si="17"/>
        <v>1628.64</v>
      </c>
      <c r="J157" s="148">
        <v>30</v>
      </c>
      <c r="K157" s="145">
        <f t="shared" si="18"/>
        <v>1628.64</v>
      </c>
      <c r="L157" s="145">
        <f t="shared" si="19"/>
        <v>104232.95999999999</v>
      </c>
      <c r="M157" s="69"/>
      <c r="N157" s="69"/>
    </row>
    <row r="158" spans="1:14" x14ac:dyDescent="0.2">
      <c r="A158" s="67" t="s">
        <v>422</v>
      </c>
      <c r="B158" s="70" t="s">
        <v>461</v>
      </c>
      <c r="C158" s="148">
        <v>2</v>
      </c>
      <c r="D158" s="145">
        <f t="shared" si="15"/>
        <v>16323.839999999998</v>
      </c>
      <c r="E158" s="145">
        <v>8502</v>
      </c>
      <c r="F158" s="145">
        <f t="shared" si="16"/>
        <v>1700.4</v>
      </c>
      <c r="G158" s="145"/>
      <c r="H158" s="148">
        <v>30</v>
      </c>
      <c r="I158" s="145">
        <f t="shared" si="17"/>
        <v>3060.72</v>
      </c>
      <c r="J158" s="148">
        <v>30</v>
      </c>
      <c r="K158" s="145">
        <f t="shared" si="18"/>
        <v>3060.72</v>
      </c>
      <c r="L158" s="145">
        <f t="shared" si="19"/>
        <v>391772.15999999997</v>
      </c>
      <c r="M158" s="69"/>
      <c r="N158" s="69"/>
    </row>
    <row r="159" spans="1:14" x14ac:dyDescent="0.2">
      <c r="A159" s="67" t="s">
        <v>688</v>
      </c>
      <c r="B159" s="148" t="s">
        <v>462</v>
      </c>
      <c r="C159" s="148">
        <v>0.5</v>
      </c>
      <c r="D159" s="145">
        <f t="shared" si="15"/>
        <v>16323.839999999998</v>
      </c>
      <c r="E159" s="145">
        <v>8502</v>
      </c>
      <c r="F159" s="145">
        <f t="shared" si="16"/>
        <v>1700.4</v>
      </c>
      <c r="G159" s="145"/>
      <c r="H159" s="148">
        <v>30</v>
      </c>
      <c r="I159" s="145">
        <f t="shared" si="17"/>
        <v>3060.72</v>
      </c>
      <c r="J159" s="148">
        <v>30</v>
      </c>
      <c r="K159" s="145">
        <f t="shared" si="18"/>
        <v>3060.72</v>
      </c>
      <c r="L159" s="145">
        <f t="shared" si="19"/>
        <v>97943.039999999994</v>
      </c>
      <c r="M159" s="69"/>
      <c r="N159" s="69"/>
    </row>
    <row r="160" spans="1:14" x14ac:dyDescent="0.2">
      <c r="A160" s="67" t="s">
        <v>689</v>
      </c>
      <c r="B160" s="70" t="s">
        <v>463</v>
      </c>
      <c r="C160" s="148">
        <v>1</v>
      </c>
      <c r="D160" s="145">
        <f t="shared" si="15"/>
        <v>19319.04</v>
      </c>
      <c r="E160" s="145">
        <v>10062</v>
      </c>
      <c r="F160" s="145">
        <f t="shared" si="16"/>
        <v>2012.4</v>
      </c>
      <c r="G160" s="145"/>
      <c r="H160" s="148">
        <v>30</v>
      </c>
      <c r="I160" s="145">
        <f t="shared" si="17"/>
        <v>3622.32</v>
      </c>
      <c r="J160" s="148">
        <v>30</v>
      </c>
      <c r="K160" s="145">
        <f t="shared" si="18"/>
        <v>3622.32</v>
      </c>
      <c r="L160" s="145">
        <f t="shared" si="19"/>
        <v>231828.48000000001</v>
      </c>
      <c r="M160" s="69"/>
      <c r="N160" s="69"/>
    </row>
    <row r="161" spans="1:14" ht="25.5" x14ac:dyDescent="0.2">
      <c r="A161" s="67" t="s">
        <v>423</v>
      </c>
      <c r="B161" s="148" t="s">
        <v>690</v>
      </c>
      <c r="C161" s="148">
        <v>0.5</v>
      </c>
      <c r="D161" s="145">
        <f t="shared" si="15"/>
        <v>19224.96</v>
      </c>
      <c r="E161" s="145">
        <v>10013</v>
      </c>
      <c r="F161" s="145">
        <f t="shared" si="16"/>
        <v>2002.6000000000001</v>
      </c>
      <c r="G161" s="145"/>
      <c r="H161" s="148">
        <v>30</v>
      </c>
      <c r="I161" s="145">
        <f t="shared" si="17"/>
        <v>3604.68</v>
      </c>
      <c r="J161" s="148">
        <v>30</v>
      </c>
      <c r="K161" s="145">
        <f t="shared" si="18"/>
        <v>3604.68</v>
      </c>
      <c r="L161" s="145">
        <f t="shared" si="19"/>
        <v>115349.75999999999</v>
      </c>
      <c r="M161" s="69"/>
      <c r="N161" s="69"/>
    </row>
    <row r="162" spans="1:14" x14ac:dyDescent="0.2">
      <c r="A162" s="67" t="s">
        <v>431</v>
      </c>
      <c r="B162" s="70" t="s">
        <v>691</v>
      </c>
      <c r="C162" s="148">
        <v>8</v>
      </c>
      <c r="D162" s="145">
        <f t="shared" si="15"/>
        <v>10112.64</v>
      </c>
      <c r="E162" s="145">
        <v>5267</v>
      </c>
      <c r="F162" s="145">
        <f t="shared" si="16"/>
        <v>1053.4000000000001</v>
      </c>
      <c r="G162" s="145"/>
      <c r="H162" s="148">
        <v>30</v>
      </c>
      <c r="I162" s="145">
        <f t="shared" si="17"/>
        <v>1896.12</v>
      </c>
      <c r="J162" s="148">
        <v>30</v>
      </c>
      <c r="K162" s="145">
        <f t="shared" si="18"/>
        <v>1896.12</v>
      </c>
      <c r="L162" s="145">
        <f t="shared" si="19"/>
        <v>970813.43999999994</v>
      </c>
      <c r="M162" s="69"/>
      <c r="N162" s="69"/>
    </row>
    <row r="163" spans="1:14" ht="25.5" x14ac:dyDescent="0.2">
      <c r="A163" s="67" t="s">
        <v>424</v>
      </c>
      <c r="B163" s="148" t="s">
        <v>692</v>
      </c>
      <c r="C163" s="148">
        <v>1</v>
      </c>
      <c r="D163" s="145">
        <f t="shared" si="15"/>
        <v>9914.880000000001</v>
      </c>
      <c r="E163" s="145">
        <v>5164</v>
      </c>
      <c r="F163" s="145">
        <f t="shared" si="16"/>
        <v>1032.8</v>
      </c>
      <c r="G163" s="145"/>
      <c r="H163" s="148">
        <v>30</v>
      </c>
      <c r="I163" s="145">
        <f t="shared" si="17"/>
        <v>1859.04</v>
      </c>
      <c r="J163" s="148">
        <v>30</v>
      </c>
      <c r="K163" s="145">
        <f t="shared" si="18"/>
        <v>1859.04</v>
      </c>
      <c r="L163" s="145">
        <f t="shared" si="19"/>
        <v>118978.56000000001</v>
      </c>
      <c r="M163" s="69"/>
      <c r="N163" s="69"/>
    </row>
    <row r="164" spans="1:14" x14ac:dyDescent="0.2">
      <c r="A164" s="67" t="s">
        <v>425</v>
      </c>
      <c r="B164" s="70" t="s">
        <v>693</v>
      </c>
      <c r="C164" s="148">
        <v>1</v>
      </c>
      <c r="D164" s="145">
        <f t="shared" si="15"/>
        <v>8221.44</v>
      </c>
      <c r="E164" s="145">
        <v>4282</v>
      </c>
      <c r="F164" s="145">
        <f t="shared" si="16"/>
        <v>856.40000000000009</v>
      </c>
      <c r="G164" s="145"/>
      <c r="H164" s="148">
        <v>30</v>
      </c>
      <c r="I164" s="145">
        <f t="shared" si="17"/>
        <v>1541.52</v>
      </c>
      <c r="J164" s="148">
        <v>30</v>
      </c>
      <c r="K164" s="145">
        <f t="shared" si="18"/>
        <v>1541.52</v>
      </c>
      <c r="L164" s="145">
        <f t="shared" si="19"/>
        <v>98657.279999999999</v>
      </c>
      <c r="M164" s="69"/>
      <c r="N164" s="69"/>
    </row>
    <row r="165" spans="1:14" x14ac:dyDescent="0.2">
      <c r="A165" s="67" t="s">
        <v>426</v>
      </c>
      <c r="B165" s="148" t="s">
        <v>694</v>
      </c>
      <c r="C165" s="148">
        <v>1</v>
      </c>
      <c r="D165" s="145">
        <f t="shared" si="15"/>
        <v>6741.12</v>
      </c>
      <c r="E165" s="145">
        <v>3511</v>
      </c>
      <c r="F165" s="145">
        <f t="shared" si="16"/>
        <v>702.2</v>
      </c>
      <c r="G165" s="145"/>
      <c r="H165" s="148">
        <v>30</v>
      </c>
      <c r="I165" s="145">
        <f t="shared" si="17"/>
        <v>1263.96</v>
      </c>
      <c r="J165" s="148">
        <v>30</v>
      </c>
      <c r="K165" s="145">
        <f t="shared" si="18"/>
        <v>1263.96</v>
      </c>
      <c r="L165" s="145">
        <f t="shared" si="19"/>
        <v>80893.440000000002</v>
      </c>
      <c r="M165" s="69"/>
      <c r="N165" s="69"/>
    </row>
    <row r="166" spans="1:14" x14ac:dyDescent="0.2">
      <c r="A166" s="67" t="s">
        <v>427</v>
      </c>
      <c r="B166" s="70" t="s">
        <v>695</v>
      </c>
      <c r="C166" s="148">
        <v>1</v>
      </c>
      <c r="D166" s="145">
        <f t="shared" si="15"/>
        <v>6741.12</v>
      </c>
      <c r="E166" s="145">
        <v>3511</v>
      </c>
      <c r="F166" s="145">
        <f t="shared" si="16"/>
        <v>702.2</v>
      </c>
      <c r="G166" s="145"/>
      <c r="H166" s="148">
        <v>30</v>
      </c>
      <c r="I166" s="145">
        <f t="shared" si="17"/>
        <v>1263.96</v>
      </c>
      <c r="J166" s="148">
        <v>30</v>
      </c>
      <c r="K166" s="145">
        <f t="shared" si="18"/>
        <v>1263.96</v>
      </c>
      <c r="L166" s="145">
        <f t="shared" si="19"/>
        <v>80893.440000000002</v>
      </c>
      <c r="M166" s="69"/>
      <c r="N166" s="69"/>
    </row>
    <row r="167" spans="1:14" x14ac:dyDescent="0.2">
      <c r="A167" s="67" t="s">
        <v>432</v>
      </c>
      <c r="B167" s="148" t="s">
        <v>696</v>
      </c>
      <c r="C167" s="148">
        <v>1</v>
      </c>
      <c r="D167" s="145">
        <f t="shared" si="15"/>
        <v>6741.12</v>
      </c>
      <c r="E167" s="145">
        <v>3511</v>
      </c>
      <c r="F167" s="145">
        <f t="shared" si="16"/>
        <v>702.2</v>
      </c>
      <c r="G167" s="145"/>
      <c r="H167" s="148">
        <v>30</v>
      </c>
      <c r="I167" s="145">
        <f t="shared" si="17"/>
        <v>1263.96</v>
      </c>
      <c r="J167" s="148">
        <v>30</v>
      </c>
      <c r="K167" s="145">
        <f t="shared" si="18"/>
        <v>1263.96</v>
      </c>
      <c r="L167" s="145">
        <f t="shared" si="19"/>
        <v>80893.440000000002</v>
      </c>
      <c r="M167" s="69"/>
      <c r="N167" s="69"/>
    </row>
    <row r="168" spans="1:14" x14ac:dyDescent="0.2">
      <c r="A168" s="67" t="s">
        <v>697</v>
      </c>
      <c r="B168" s="70" t="s">
        <v>698</v>
      </c>
      <c r="C168" s="148">
        <v>0.83</v>
      </c>
      <c r="D168" s="145">
        <f t="shared" si="15"/>
        <v>19224.96</v>
      </c>
      <c r="E168" s="145">
        <v>10013</v>
      </c>
      <c r="F168" s="145">
        <f t="shared" si="16"/>
        <v>2002.6000000000001</v>
      </c>
      <c r="G168" s="145"/>
      <c r="H168" s="148">
        <v>30</v>
      </c>
      <c r="I168" s="145">
        <f t="shared" si="17"/>
        <v>3604.68</v>
      </c>
      <c r="J168" s="148">
        <v>30</v>
      </c>
      <c r="K168" s="145">
        <f t="shared" si="18"/>
        <v>3604.68</v>
      </c>
      <c r="L168" s="145">
        <f t="shared" si="19"/>
        <v>191480.60159999999</v>
      </c>
      <c r="M168" s="69"/>
      <c r="N168" s="69"/>
    </row>
    <row r="169" spans="1:14" x14ac:dyDescent="0.2">
      <c r="A169" s="67" t="s">
        <v>433</v>
      </c>
      <c r="B169" s="148" t="s">
        <v>699</v>
      </c>
      <c r="C169" s="148">
        <v>7.5</v>
      </c>
      <c r="D169" s="145">
        <f t="shared" si="15"/>
        <v>14261.76</v>
      </c>
      <c r="E169" s="145">
        <v>7428</v>
      </c>
      <c r="F169" s="145">
        <f t="shared" si="16"/>
        <v>1485.6000000000001</v>
      </c>
      <c r="G169" s="145"/>
      <c r="H169" s="148">
        <v>30</v>
      </c>
      <c r="I169" s="145">
        <f t="shared" si="17"/>
        <v>2674.08</v>
      </c>
      <c r="J169" s="148">
        <v>30</v>
      </c>
      <c r="K169" s="145">
        <f t="shared" si="18"/>
        <v>2674.08</v>
      </c>
      <c r="L169" s="145">
        <f t="shared" si="19"/>
        <v>1283558.3999999999</v>
      </c>
      <c r="M169" s="69"/>
      <c r="N169" s="69"/>
    </row>
    <row r="170" spans="1:14" x14ac:dyDescent="0.2">
      <c r="A170" s="67" t="s">
        <v>434</v>
      </c>
      <c r="B170" s="70" t="s">
        <v>700</v>
      </c>
      <c r="C170" s="148">
        <v>4</v>
      </c>
      <c r="D170" s="145">
        <f t="shared" si="15"/>
        <v>10112.64</v>
      </c>
      <c r="E170" s="145">
        <v>5267</v>
      </c>
      <c r="F170" s="145">
        <f t="shared" si="16"/>
        <v>1053.4000000000001</v>
      </c>
      <c r="G170" s="145"/>
      <c r="H170" s="148">
        <v>30</v>
      </c>
      <c r="I170" s="145">
        <f t="shared" si="17"/>
        <v>1896.12</v>
      </c>
      <c r="J170" s="148">
        <v>30</v>
      </c>
      <c r="K170" s="145">
        <f t="shared" si="18"/>
        <v>1896.12</v>
      </c>
      <c r="L170" s="145">
        <f t="shared" si="19"/>
        <v>485406.71999999997</v>
      </c>
      <c r="M170" s="69"/>
      <c r="N170" s="69"/>
    </row>
    <row r="171" spans="1:14" ht="15" customHeight="1" x14ac:dyDescent="0.2">
      <c r="A171" s="67" t="s">
        <v>428</v>
      </c>
      <c r="B171" s="148" t="s">
        <v>701</v>
      </c>
      <c r="C171" s="148">
        <v>2.08</v>
      </c>
      <c r="D171" s="145">
        <f t="shared" si="15"/>
        <v>8686.08</v>
      </c>
      <c r="E171" s="145">
        <v>4524</v>
      </c>
      <c r="F171" s="145">
        <f t="shared" si="16"/>
        <v>904.80000000000007</v>
      </c>
      <c r="G171" s="145"/>
      <c r="H171" s="148">
        <v>30</v>
      </c>
      <c r="I171" s="145">
        <f t="shared" si="17"/>
        <v>1628.64</v>
      </c>
      <c r="J171" s="148">
        <v>30</v>
      </c>
      <c r="K171" s="145">
        <f t="shared" si="18"/>
        <v>1628.64</v>
      </c>
      <c r="L171" s="145">
        <f>C171*D171*12</f>
        <v>216804.55679999999</v>
      </c>
      <c r="M171" s="69"/>
      <c r="N171" s="69"/>
    </row>
    <row r="172" spans="1:14" x14ac:dyDescent="0.2">
      <c r="A172" s="12" t="s">
        <v>123</v>
      </c>
      <c r="B172" s="12">
        <v>2110</v>
      </c>
      <c r="C172" s="10">
        <f>SUM(C129:C171)</f>
        <v>82.16</v>
      </c>
      <c r="D172" s="49" t="s">
        <v>1</v>
      </c>
      <c r="E172" s="49" t="s">
        <v>1</v>
      </c>
      <c r="F172" s="49" t="s">
        <v>1</v>
      </c>
      <c r="G172" s="49" t="s">
        <v>1</v>
      </c>
      <c r="H172" s="49" t="s">
        <v>1</v>
      </c>
      <c r="I172" s="49" t="s">
        <v>1</v>
      </c>
      <c r="J172" s="49" t="s">
        <v>1</v>
      </c>
      <c r="K172" s="49" t="s">
        <v>1</v>
      </c>
      <c r="L172" s="65">
        <f>SUM(L129:L171)-5208949.51-1007464+676618</f>
        <v>9660432.9955999982</v>
      </c>
      <c r="M172" s="69"/>
      <c r="N172" s="69"/>
    </row>
    <row r="173" spans="1:14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</row>
    <row r="174" spans="1:14" ht="15.75" customHeight="1" x14ac:dyDescent="0.2">
      <c r="A174" s="221" t="s">
        <v>393</v>
      </c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  <c r="L174" s="221"/>
      <c r="M174" s="221"/>
      <c r="N174" s="221"/>
    </row>
    <row r="175" spans="1:14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1:14" ht="20.25" customHeight="1" x14ac:dyDescent="0.2">
      <c r="A176" s="216" t="s">
        <v>479</v>
      </c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</row>
    <row r="177" spans="1:14" ht="14.25" customHeight="1" x14ac:dyDescent="0.2">
      <c r="A177" s="201" t="s">
        <v>10</v>
      </c>
      <c r="B177" s="194" t="s">
        <v>11</v>
      </c>
      <c r="C177" s="201" t="s">
        <v>83</v>
      </c>
      <c r="D177" s="201"/>
      <c r="E177" s="201"/>
      <c r="F177" s="23"/>
      <c r="G177" s="23"/>
      <c r="H177" s="23"/>
      <c r="I177" s="23"/>
      <c r="J177" s="23"/>
      <c r="K177" s="23"/>
      <c r="L177" s="23"/>
      <c r="M177" s="23"/>
      <c r="N177" s="23"/>
    </row>
    <row r="178" spans="1:14" ht="15" customHeight="1" x14ac:dyDescent="0.2">
      <c r="A178" s="201"/>
      <c r="B178" s="194"/>
      <c r="C178" s="12" t="s">
        <v>8</v>
      </c>
      <c r="D178" s="12" t="s">
        <v>9</v>
      </c>
      <c r="E178" s="12" t="s">
        <v>616</v>
      </c>
      <c r="F178" s="23"/>
      <c r="G178" s="23"/>
      <c r="H178" s="23"/>
      <c r="I178" s="23"/>
      <c r="J178" s="23"/>
      <c r="K178" s="23"/>
      <c r="L178" s="23"/>
      <c r="M178" s="23"/>
      <c r="N178" s="23"/>
    </row>
    <row r="179" spans="1:14" ht="38.25" x14ac:dyDescent="0.2">
      <c r="A179" s="201"/>
      <c r="B179" s="194"/>
      <c r="C179" s="37" t="s">
        <v>84</v>
      </c>
      <c r="D179" s="37" t="s">
        <v>85</v>
      </c>
      <c r="E179" s="37" t="s">
        <v>86</v>
      </c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1:14" x14ac:dyDescent="0.2">
      <c r="A180" s="12" t="s">
        <v>19</v>
      </c>
      <c r="B180" s="12" t="s">
        <v>20</v>
      </c>
      <c r="C180" s="12" t="s">
        <v>21</v>
      </c>
      <c r="D180" s="12" t="s">
        <v>22</v>
      </c>
      <c r="E180" s="12" t="s">
        <v>23</v>
      </c>
      <c r="F180" s="23"/>
      <c r="G180" s="23"/>
      <c r="H180" s="23"/>
      <c r="I180" s="23"/>
      <c r="J180" s="23"/>
      <c r="K180" s="23"/>
      <c r="L180" s="23"/>
      <c r="M180" s="23"/>
      <c r="N180" s="23"/>
    </row>
    <row r="181" spans="1:14" ht="38.25" hidden="1" x14ac:dyDescent="0.2">
      <c r="A181" s="15" t="s">
        <v>175</v>
      </c>
      <c r="B181" s="99" t="s">
        <v>88</v>
      </c>
      <c r="C181" s="19">
        <v>0</v>
      </c>
      <c r="D181" s="19">
        <v>0</v>
      </c>
      <c r="E181" s="19">
        <v>0</v>
      </c>
      <c r="F181" s="23"/>
      <c r="G181" s="23"/>
      <c r="H181" s="23"/>
      <c r="I181" s="23"/>
      <c r="J181" s="23"/>
      <c r="K181" s="23"/>
      <c r="L181" s="23"/>
      <c r="M181" s="23"/>
      <c r="N181" s="23"/>
    </row>
    <row r="182" spans="1:14" ht="40.5" hidden="1" customHeight="1" x14ac:dyDescent="0.2">
      <c r="A182" s="15" t="s">
        <v>176</v>
      </c>
      <c r="B182" s="99" t="s">
        <v>90</v>
      </c>
      <c r="C182" s="19">
        <v>0</v>
      </c>
      <c r="D182" s="19">
        <v>0</v>
      </c>
      <c r="E182" s="19">
        <v>0</v>
      </c>
      <c r="F182" s="23"/>
      <c r="G182" s="23"/>
      <c r="H182" s="23"/>
      <c r="I182" s="23"/>
      <c r="J182" s="23"/>
      <c r="K182" s="23"/>
      <c r="L182" s="23"/>
      <c r="M182" s="23"/>
      <c r="N182" s="23"/>
    </row>
    <row r="183" spans="1:14" ht="27" customHeight="1" x14ac:dyDescent="0.2">
      <c r="A183" s="15" t="s">
        <v>177</v>
      </c>
      <c r="B183" s="99" t="s">
        <v>92</v>
      </c>
      <c r="C183" s="19">
        <f>F204</f>
        <v>3386109.9981591026</v>
      </c>
      <c r="D183" s="19">
        <f>G204</f>
        <v>2930537.0010676794</v>
      </c>
      <c r="E183" s="19">
        <f>H204</f>
        <v>2930537.0010676794</v>
      </c>
      <c r="F183" s="23"/>
      <c r="G183" s="23"/>
      <c r="H183" s="23"/>
      <c r="I183" s="23"/>
      <c r="J183" s="23"/>
      <c r="K183" s="23"/>
      <c r="L183" s="23"/>
      <c r="M183" s="23"/>
      <c r="N183" s="23"/>
    </row>
    <row r="184" spans="1:14" ht="40.5" hidden="1" customHeight="1" x14ac:dyDescent="0.2">
      <c r="A184" s="15" t="s">
        <v>178</v>
      </c>
      <c r="B184" s="99" t="s">
        <v>110</v>
      </c>
      <c r="C184" s="19">
        <v>0</v>
      </c>
      <c r="D184" s="19">
        <v>0</v>
      </c>
      <c r="E184" s="19">
        <v>0</v>
      </c>
      <c r="F184" s="23"/>
      <c r="G184" s="23"/>
      <c r="H184" s="23"/>
      <c r="I184" s="23"/>
      <c r="J184" s="23"/>
      <c r="K184" s="23"/>
      <c r="L184" s="23"/>
      <c r="M184" s="23"/>
      <c r="N184" s="23"/>
    </row>
    <row r="185" spans="1:14" ht="40.5" hidden="1" customHeight="1" x14ac:dyDescent="0.2">
      <c r="A185" s="15" t="s">
        <v>179</v>
      </c>
      <c r="B185" s="99" t="s">
        <v>112</v>
      </c>
      <c r="C185" s="19">
        <v>0</v>
      </c>
      <c r="D185" s="19">
        <v>0</v>
      </c>
      <c r="E185" s="19">
        <v>0</v>
      </c>
      <c r="F185" s="23"/>
      <c r="G185" s="23"/>
      <c r="H185" s="23"/>
      <c r="I185" s="23"/>
      <c r="J185" s="23"/>
      <c r="K185" s="23"/>
      <c r="L185" s="23"/>
      <c r="M185" s="23"/>
      <c r="N185" s="23"/>
    </row>
    <row r="186" spans="1:14" ht="42.75" customHeight="1" x14ac:dyDescent="0.2">
      <c r="A186" s="15" t="s">
        <v>180</v>
      </c>
      <c r="B186" s="99" t="s">
        <v>114</v>
      </c>
      <c r="C186" s="43">
        <f>C183</f>
        <v>3386109.9981591026</v>
      </c>
      <c r="D186" s="43">
        <f t="shared" ref="D186:E186" si="20">D183</f>
        <v>2930537.0010676794</v>
      </c>
      <c r="E186" s="43">
        <f t="shared" si="20"/>
        <v>2930537.0010676794</v>
      </c>
      <c r="F186" s="23"/>
      <c r="G186" s="23"/>
      <c r="H186" s="23"/>
      <c r="I186" s="23"/>
      <c r="J186" s="23"/>
      <c r="K186" s="23"/>
      <c r="L186" s="23"/>
      <c r="M186" s="23"/>
      <c r="N186" s="23"/>
    </row>
    <row r="187" spans="1:14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</row>
    <row r="188" spans="1:14" ht="18" customHeight="1" x14ac:dyDescent="0.2">
      <c r="A188" s="214" t="s">
        <v>478</v>
      </c>
      <c r="B188" s="214"/>
      <c r="C188" s="214"/>
      <c r="D188" s="214"/>
      <c r="E188" s="214"/>
      <c r="F188" s="214"/>
      <c r="G188" s="214"/>
      <c r="H188" s="214"/>
      <c r="I188" s="214"/>
      <c r="J188" s="214"/>
      <c r="K188" s="214"/>
      <c r="L188" s="23"/>
      <c r="M188" s="23"/>
      <c r="N188" s="23"/>
    </row>
    <row r="189" spans="1:14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</row>
    <row r="190" spans="1:14" ht="32.25" customHeight="1" x14ac:dyDescent="0.2">
      <c r="A190" s="200" t="s">
        <v>181</v>
      </c>
      <c r="B190" s="194" t="s">
        <v>11</v>
      </c>
      <c r="C190" s="194" t="s">
        <v>182</v>
      </c>
      <c r="D190" s="194"/>
      <c r="E190" s="194"/>
      <c r="F190" s="208" t="s">
        <v>183</v>
      </c>
      <c r="G190" s="208"/>
      <c r="H190" s="208"/>
      <c r="I190" s="23"/>
      <c r="J190" s="23"/>
      <c r="K190" s="23"/>
      <c r="L190" s="23"/>
      <c r="M190" s="23"/>
      <c r="N190" s="23"/>
    </row>
    <row r="191" spans="1:14" ht="15.75" customHeight="1" x14ac:dyDescent="0.2">
      <c r="A191" s="200"/>
      <c r="B191" s="194"/>
      <c r="C191" s="105" t="s">
        <v>8</v>
      </c>
      <c r="D191" s="105" t="s">
        <v>9</v>
      </c>
      <c r="E191" s="105" t="s">
        <v>616</v>
      </c>
      <c r="F191" s="105" t="s">
        <v>8</v>
      </c>
      <c r="G191" s="105" t="s">
        <v>9</v>
      </c>
      <c r="H191" s="105" t="s">
        <v>616</v>
      </c>
      <c r="I191" s="23"/>
      <c r="J191" s="23"/>
      <c r="K191" s="23"/>
      <c r="L191" s="23"/>
      <c r="M191" s="23"/>
      <c r="N191" s="23"/>
    </row>
    <row r="192" spans="1:14" ht="54.75" customHeight="1" x14ac:dyDescent="0.2">
      <c r="A192" s="200"/>
      <c r="B192" s="194"/>
      <c r="C192" s="37" t="s">
        <v>84</v>
      </c>
      <c r="D192" s="37" t="s">
        <v>85</v>
      </c>
      <c r="E192" s="37" t="s">
        <v>86</v>
      </c>
      <c r="F192" s="37" t="s">
        <v>84</v>
      </c>
      <c r="G192" s="37" t="s">
        <v>85</v>
      </c>
      <c r="H192" s="37" t="s">
        <v>86</v>
      </c>
      <c r="I192" s="23"/>
      <c r="J192" s="23"/>
      <c r="K192" s="23"/>
      <c r="L192" s="23"/>
      <c r="M192" s="23"/>
      <c r="N192" s="23"/>
    </row>
    <row r="193" spans="1:14" x14ac:dyDescent="0.2">
      <c r="A193" s="12" t="s">
        <v>19</v>
      </c>
      <c r="B193" s="12" t="s">
        <v>20</v>
      </c>
      <c r="C193" s="12" t="s">
        <v>21</v>
      </c>
      <c r="D193" s="12" t="s">
        <v>22</v>
      </c>
      <c r="E193" s="12" t="s">
        <v>23</v>
      </c>
      <c r="F193" s="12" t="s">
        <v>24</v>
      </c>
      <c r="G193" s="12" t="s">
        <v>25</v>
      </c>
      <c r="H193" s="12" t="s">
        <v>26</v>
      </c>
      <c r="I193" s="23"/>
      <c r="J193" s="23"/>
      <c r="K193" s="23"/>
      <c r="L193" s="23"/>
      <c r="M193" s="23"/>
      <c r="N193" s="23"/>
    </row>
    <row r="194" spans="1:14" ht="27" customHeight="1" x14ac:dyDescent="0.2">
      <c r="A194" s="5" t="s">
        <v>184</v>
      </c>
      <c r="B194" s="12" t="s">
        <v>88</v>
      </c>
      <c r="C194" s="19">
        <v>0</v>
      </c>
      <c r="D194" s="19">
        <v>0</v>
      </c>
      <c r="E194" s="19">
        <v>0</v>
      </c>
      <c r="F194" s="19">
        <f>SUM(F195:F196)</f>
        <v>2456582.7001155964</v>
      </c>
      <c r="G194" s="19">
        <f t="shared" ref="G194:H194" si="21">SUM(G195:G196)</f>
        <v>2125295.2590319994</v>
      </c>
      <c r="H194" s="19">
        <f t="shared" si="21"/>
        <v>2125295.2590319994</v>
      </c>
      <c r="I194" s="23"/>
      <c r="J194" s="23"/>
      <c r="K194" s="23"/>
      <c r="L194" s="23"/>
      <c r="M194" s="23"/>
      <c r="N194" s="23"/>
    </row>
    <row r="195" spans="1:14" ht="15" customHeight="1" x14ac:dyDescent="0.2">
      <c r="A195" s="5" t="s">
        <v>185</v>
      </c>
      <c r="B195" s="12" t="s">
        <v>186</v>
      </c>
      <c r="C195" s="19">
        <f>L68</f>
        <v>11166285.000525439</v>
      </c>
      <c r="D195" s="19">
        <f>L120</f>
        <v>9660432.9955999982</v>
      </c>
      <c r="E195" s="19">
        <f>L172</f>
        <v>9660432.9955999982</v>
      </c>
      <c r="F195" s="19">
        <f>C195*22%</f>
        <v>2456582.7001155964</v>
      </c>
      <c r="G195" s="19">
        <f t="shared" ref="G195:H195" si="22">D195*22%</f>
        <v>2125295.2590319994</v>
      </c>
      <c r="H195" s="19">
        <f t="shared" si="22"/>
        <v>2125295.2590319994</v>
      </c>
      <c r="I195" s="23"/>
      <c r="J195" s="23"/>
      <c r="K195" s="23"/>
      <c r="L195" s="23"/>
      <c r="M195" s="23"/>
      <c r="N195" s="23"/>
    </row>
    <row r="196" spans="1:14" ht="15.75" customHeight="1" x14ac:dyDescent="0.2">
      <c r="A196" s="2" t="s">
        <v>187</v>
      </c>
      <c r="B196" s="38" t="s">
        <v>188</v>
      </c>
      <c r="C196" s="19">
        <f>L70</f>
        <v>0</v>
      </c>
      <c r="D196" s="19">
        <v>0</v>
      </c>
      <c r="E196" s="19">
        <v>0</v>
      </c>
      <c r="F196" s="19">
        <f>C196*0.1</f>
        <v>0</v>
      </c>
      <c r="G196" s="19">
        <v>0</v>
      </c>
      <c r="H196" s="19">
        <v>0</v>
      </c>
      <c r="I196" s="23"/>
      <c r="J196" s="23"/>
      <c r="K196" s="23"/>
      <c r="L196" s="23"/>
      <c r="M196" s="23"/>
      <c r="N196" s="23"/>
    </row>
    <row r="197" spans="1:14" ht="29.25" customHeight="1" x14ac:dyDescent="0.2">
      <c r="A197" s="5" t="s">
        <v>191</v>
      </c>
      <c r="B197" s="12" t="s">
        <v>90</v>
      </c>
      <c r="C197" s="19">
        <v>0</v>
      </c>
      <c r="D197" s="19">
        <v>0</v>
      </c>
      <c r="E197" s="19">
        <v>0</v>
      </c>
      <c r="F197" s="19">
        <f>SUM(F198:F199)</f>
        <v>355087.86301670899</v>
      </c>
      <c r="G197" s="19">
        <f>SUM(G198:G199)</f>
        <v>307201.76926007995</v>
      </c>
      <c r="H197" s="19">
        <f>SUM(H198:H199)</f>
        <v>307201.76926007995</v>
      </c>
      <c r="I197" s="23"/>
      <c r="J197" s="23"/>
      <c r="K197" s="23"/>
      <c r="L197" s="23"/>
      <c r="M197" s="23"/>
      <c r="N197" s="23"/>
    </row>
    <row r="198" spans="1:14" ht="53.25" customHeight="1" x14ac:dyDescent="0.2">
      <c r="A198" s="5" t="s">
        <v>192</v>
      </c>
      <c r="B198" s="11" t="s">
        <v>193</v>
      </c>
      <c r="C198" s="19">
        <f>L68</f>
        <v>11166285.000525439</v>
      </c>
      <c r="D198" s="19">
        <f>L120</f>
        <v>9660432.9955999982</v>
      </c>
      <c r="E198" s="19">
        <f>L172</f>
        <v>9660432.9955999982</v>
      </c>
      <c r="F198" s="19">
        <f>C198*2.9%</f>
        <v>323822.26501523773</v>
      </c>
      <c r="G198" s="19">
        <f t="shared" ref="G198:H198" si="23">D198*2.9%</f>
        <v>280152.55687239993</v>
      </c>
      <c r="H198" s="19">
        <f t="shared" si="23"/>
        <v>280152.55687239993</v>
      </c>
      <c r="I198" s="23"/>
      <c r="J198" s="23"/>
      <c r="K198" s="23"/>
      <c r="L198" s="23"/>
      <c r="M198" s="23"/>
      <c r="N198" s="23"/>
    </row>
    <row r="199" spans="1:14" ht="56.25" customHeight="1" x14ac:dyDescent="0.2">
      <c r="A199" s="5" t="s">
        <v>394</v>
      </c>
      <c r="B199" s="11" t="s">
        <v>196</v>
      </c>
      <c r="C199" s="19">
        <f>L68</f>
        <v>11166285.000525439</v>
      </c>
      <c r="D199" s="19">
        <f>L120</f>
        <v>9660432.9955999982</v>
      </c>
      <c r="E199" s="19">
        <f>L172</f>
        <v>9660432.9955999982</v>
      </c>
      <c r="F199" s="19">
        <f>C199*0.28%</f>
        <v>31265.598001471233</v>
      </c>
      <c r="G199" s="19">
        <f t="shared" ref="G199:H199" si="24">D199*0.28%</f>
        <v>27049.21238768</v>
      </c>
      <c r="H199" s="19">
        <f t="shared" si="24"/>
        <v>27049.21238768</v>
      </c>
      <c r="I199" s="23"/>
      <c r="J199" s="23"/>
      <c r="K199" s="23"/>
      <c r="L199" s="23"/>
      <c r="M199" s="23"/>
      <c r="N199" s="23"/>
    </row>
    <row r="200" spans="1:14" ht="52.5" hidden="1" customHeight="1" x14ac:dyDescent="0.2">
      <c r="A200" s="6" t="s">
        <v>197</v>
      </c>
      <c r="B200" s="11" t="s">
        <v>198</v>
      </c>
      <c r="C200" s="19">
        <v>0</v>
      </c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23"/>
      <c r="J200" s="23"/>
      <c r="K200" s="23"/>
      <c r="L200" s="23"/>
      <c r="M200" s="23"/>
      <c r="N200" s="23"/>
    </row>
    <row r="201" spans="1:14" ht="51" hidden="1" x14ac:dyDescent="0.2">
      <c r="A201" s="6" t="s">
        <v>197</v>
      </c>
      <c r="B201" s="14"/>
      <c r="C201" s="19">
        <v>0</v>
      </c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23"/>
      <c r="J201" s="23"/>
      <c r="K201" s="23"/>
      <c r="L201" s="23"/>
      <c r="M201" s="23"/>
      <c r="N201" s="23"/>
    </row>
    <row r="202" spans="1:14" ht="42.75" hidden="1" customHeight="1" x14ac:dyDescent="0.2">
      <c r="A202" s="5" t="s">
        <v>199</v>
      </c>
      <c r="B202" s="11" t="s">
        <v>92</v>
      </c>
      <c r="C202" s="19">
        <v>0</v>
      </c>
      <c r="D202" s="19">
        <v>0</v>
      </c>
      <c r="E202" s="19">
        <v>0</v>
      </c>
      <c r="F202" s="19">
        <v>0</v>
      </c>
      <c r="G202" s="19">
        <v>0</v>
      </c>
      <c r="H202" s="19">
        <v>0</v>
      </c>
      <c r="I202" s="23"/>
      <c r="J202" s="23"/>
      <c r="K202" s="23"/>
      <c r="L202" s="23"/>
      <c r="M202" s="23"/>
      <c r="N202" s="23"/>
    </row>
    <row r="203" spans="1:14" ht="38.25" x14ac:dyDescent="0.2">
      <c r="A203" s="5" t="s">
        <v>200</v>
      </c>
      <c r="B203" s="11" t="s">
        <v>93</v>
      </c>
      <c r="C203" s="19">
        <f>L68</f>
        <v>11166285.000525439</v>
      </c>
      <c r="D203" s="19">
        <f>L120</f>
        <v>9660432.9955999982</v>
      </c>
      <c r="E203" s="19">
        <f>L172</f>
        <v>9660432.9955999982</v>
      </c>
      <c r="F203" s="19">
        <f>C203*5.1%</f>
        <v>569480.53502679733</v>
      </c>
      <c r="G203" s="19">
        <f t="shared" ref="G203:H203" si="25">D203*5.1%</f>
        <v>492682.08277559985</v>
      </c>
      <c r="H203" s="19">
        <f t="shared" si="25"/>
        <v>492682.08277559985</v>
      </c>
      <c r="I203" s="23"/>
      <c r="J203" s="23"/>
      <c r="K203" s="23"/>
      <c r="L203" s="23"/>
      <c r="M203" s="23"/>
      <c r="N203" s="23"/>
    </row>
    <row r="204" spans="1:14" ht="15" customHeight="1" x14ac:dyDescent="0.2">
      <c r="A204" s="2" t="s">
        <v>123</v>
      </c>
      <c r="B204" s="12">
        <v>2141</v>
      </c>
      <c r="C204" s="19" t="s">
        <v>1</v>
      </c>
      <c r="D204" s="19" t="s">
        <v>1</v>
      </c>
      <c r="E204" s="19" t="s">
        <v>1</v>
      </c>
      <c r="F204" s="43">
        <f>F194+F197+F203+4958.9</f>
        <v>3386109.9981591026</v>
      </c>
      <c r="G204" s="138">
        <f>G194+G197+G203+5357.89</f>
        <v>2930537.0010676794</v>
      </c>
      <c r="H204" s="181">
        <f>H194+H197+H203+5357.89</f>
        <v>2930537.0010676794</v>
      </c>
      <c r="I204" s="23"/>
      <c r="J204" s="114"/>
      <c r="K204" s="114"/>
      <c r="L204" s="23"/>
      <c r="M204" s="23"/>
      <c r="N204" s="23"/>
    </row>
    <row r="205" spans="1:14" ht="28.5" customHeight="1" x14ac:dyDescent="0.2">
      <c r="A205" s="222" t="s">
        <v>395</v>
      </c>
      <c r="B205" s="222"/>
      <c r="C205" s="222"/>
      <c r="D205" s="222"/>
      <c r="E205" s="222"/>
      <c r="F205" s="222"/>
      <c r="G205" s="222"/>
      <c r="H205" s="222"/>
      <c r="I205" s="222"/>
      <c r="J205" s="222"/>
      <c r="K205" s="222"/>
      <c r="L205" s="23"/>
      <c r="M205" s="23"/>
      <c r="N205" s="23"/>
    </row>
    <row r="206" spans="1:14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</row>
    <row r="207" spans="1:14" ht="12.75" customHeight="1" x14ac:dyDescent="0.2">
      <c r="A207" s="222" t="s">
        <v>661</v>
      </c>
      <c r="B207" s="222"/>
      <c r="C207" s="222"/>
      <c r="D207" s="222"/>
      <c r="E207" s="222"/>
      <c r="F207" s="222"/>
      <c r="G207" s="222"/>
      <c r="H207" s="222"/>
      <c r="I207" s="222"/>
      <c r="J207" s="222"/>
      <c r="K207" s="222"/>
      <c r="L207" s="222"/>
      <c r="M207" s="222"/>
      <c r="N207" s="23"/>
    </row>
    <row r="208" spans="1:14" hidden="1" x14ac:dyDescent="0.2">
      <c r="A208" s="126"/>
      <c r="B208" s="126"/>
      <c r="C208" s="126"/>
      <c r="D208" s="126"/>
      <c r="E208" s="126"/>
      <c r="F208" s="126"/>
      <c r="G208" s="126"/>
      <c r="H208" s="127"/>
      <c r="I208" s="127"/>
      <c r="J208" s="127"/>
      <c r="K208" s="127"/>
      <c r="L208" s="127"/>
      <c r="M208" s="127"/>
      <c r="N208" s="23"/>
    </row>
    <row r="209" spans="1:14" ht="12.75" hidden="1" customHeight="1" x14ac:dyDescent="0.2">
      <c r="A209" s="200" t="s">
        <v>201</v>
      </c>
      <c r="B209" s="223" t="s">
        <v>11</v>
      </c>
      <c r="C209" s="223" t="s">
        <v>203</v>
      </c>
      <c r="D209" s="223"/>
      <c r="E209" s="223"/>
      <c r="F209" s="223" t="s">
        <v>662</v>
      </c>
      <c r="G209" s="223"/>
      <c r="H209" s="223"/>
      <c r="I209" s="224" t="s">
        <v>83</v>
      </c>
      <c r="J209" s="224"/>
      <c r="K209" s="224"/>
      <c r="L209" s="127"/>
      <c r="M209" s="127"/>
      <c r="N209" s="23"/>
    </row>
    <row r="210" spans="1:14" hidden="1" x14ac:dyDescent="0.2">
      <c r="A210" s="200"/>
      <c r="B210" s="223"/>
      <c r="C210" s="128" t="s">
        <v>8</v>
      </c>
      <c r="D210" s="128" t="s">
        <v>9</v>
      </c>
      <c r="E210" s="128" t="s">
        <v>616</v>
      </c>
      <c r="F210" s="128" t="s">
        <v>8</v>
      </c>
      <c r="G210" s="128" t="s">
        <v>9</v>
      </c>
      <c r="H210" s="128" t="s">
        <v>616</v>
      </c>
      <c r="I210" s="128" t="s">
        <v>8</v>
      </c>
      <c r="J210" s="128" t="s">
        <v>9</v>
      </c>
      <c r="K210" s="128" t="s">
        <v>616</v>
      </c>
      <c r="L210" s="127"/>
      <c r="M210" s="127"/>
      <c r="N210" s="23"/>
    </row>
    <row r="211" spans="1:14" ht="38.25" hidden="1" x14ac:dyDescent="0.2">
      <c r="A211" s="200"/>
      <c r="B211" s="223"/>
      <c r="C211" s="129" t="s">
        <v>84</v>
      </c>
      <c r="D211" s="129" t="s">
        <v>85</v>
      </c>
      <c r="E211" s="129" t="s">
        <v>86</v>
      </c>
      <c r="F211" s="129" t="s">
        <v>84</v>
      </c>
      <c r="G211" s="129" t="s">
        <v>85</v>
      </c>
      <c r="H211" s="129" t="s">
        <v>86</v>
      </c>
      <c r="I211" s="129" t="s">
        <v>84</v>
      </c>
      <c r="J211" s="129" t="s">
        <v>85</v>
      </c>
      <c r="K211" s="129" t="s">
        <v>86</v>
      </c>
      <c r="L211" s="127"/>
      <c r="M211" s="127"/>
      <c r="N211" s="23"/>
    </row>
    <row r="212" spans="1:14" hidden="1" x14ac:dyDescent="0.2">
      <c r="A212" s="123" t="s">
        <v>19</v>
      </c>
      <c r="B212" s="120" t="s">
        <v>20</v>
      </c>
      <c r="C212" s="120" t="s">
        <v>21</v>
      </c>
      <c r="D212" s="120" t="s">
        <v>22</v>
      </c>
      <c r="E212" s="120" t="s">
        <v>23</v>
      </c>
      <c r="F212" s="120" t="s">
        <v>24</v>
      </c>
      <c r="G212" s="120" t="s">
        <v>26</v>
      </c>
      <c r="H212" s="120" t="s">
        <v>27</v>
      </c>
      <c r="I212" s="120" t="s">
        <v>28</v>
      </c>
      <c r="J212" s="120" t="s">
        <v>29</v>
      </c>
      <c r="K212" s="122">
        <v>12</v>
      </c>
      <c r="L212" s="127"/>
      <c r="M212" s="127"/>
      <c r="N212" s="23"/>
    </row>
    <row r="213" spans="1:14" hidden="1" x14ac:dyDescent="0.2">
      <c r="A213" s="15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14"/>
      <c r="M213" s="23"/>
      <c r="N213" s="23"/>
    </row>
    <row r="214" spans="1:14" hidden="1" x14ac:dyDescent="0.2">
      <c r="A214" s="123" t="s">
        <v>123</v>
      </c>
      <c r="B214" s="120" t="s">
        <v>1</v>
      </c>
      <c r="C214" s="120" t="s">
        <v>1</v>
      </c>
      <c r="D214" s="120" t="s">
        <v>1</v>
      </c>
      <c r="E214" s="120" t="s">
        <v>1</v>
      </c>
      <c r="F214" s="120" t="s">
        <v>1</v>
      </c>
      <c r="G214" s="120" t="s">
        <v>1</v>
      </c>
      <c r="H214" s="120" t="s">
        <v>1</v>
      </c>
      <c r="I214" s="121">
        <f>SUM(I213)</f>
        <v>0</v>
      </c>
      <c r="J214" s="120">
        <f>SUM(J213)</f>
        <v>0</v>
      </c>
      <c r="K214" s="130">
        <f>SUM(K213)</f>
        <v>0</v>
      </c>
      <c r="L214" s="114"/>
      <c r="M214" s="23"/>
      <c r="N214" s="23"/>
    </row>
    <row r="215" spans="1:14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</row>
    <row r="216" spans="1:14" ht="15" customHeight="1" x14ac:dyDescent="0.2">
      <c r="A216" s="214" t="s">
        <v>396</v>
      </c>
      <c r="B216" s="214"/>
      <c r="C216" s="214"/>
      <c r="D216" s="214"/>
      <c r="E216" s="214"/>
      <c r="F216" s="214"/>
      <c r="G216" s="214"/>
      <c r="H216" s="214"/>
      <c r="I216" s="214"/>
      <c r="J216" s="214"/>
      <c r="K216" s="214"/>
      <c r="L216" s="23"/>
      <c r="M216" s="23"/>
      <c r="N216" s="23"/>
    </row>
    <row r="217" spans="1:14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</row>
    <row r="218" spans="1:14" ht="14.25" customHeight="1" x14ac:dyDescent="0.2">
      <c r="A218" s="214" t="s">
        <v>477</v>
      </c>
      <c r="B218" s="214"/>
      <c r="C218" s="214"/>
      <c r="D218" s="214"/>
      <c r="E218" s="214"/>
      <c r="F218" s="214"/>
      <c r="G218" s="214"/>
      <c r="H218" s="214"/>
      <c r="I218" s="214"/>
      <c r="J218" s="214"/>
      <c r="K218" s="214"/>
      <c r="L218" s="23"/>
      <c r="M218" s="23"/>
      <c r="N218" s="23"/>
    </row>
    <row r="219" spans="1:14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</row>
    <row r="220" spans="1:14" ht="27" customHeight="1" x14ac:dyDescent="0.2">
      <c r="A220" s="200" t="s">
        <v>201</v>
      </c>
      <c r="B220" s="194" t="s">
        <v>11</v>
      </c>
      <c r="C220" s="194" t="s">
        <v>202</v>
      </c>
      <c r="D220" s="194"/>
      <c r="E220" s="194"/>
      <c r="F220" s="208" t="s">
        <v>203</v>
      </c>
      <c r="G220" s="208"/>
      <c r="H220" s="208"/>
      <c r="I220" s="208" t="s">
        <v>204</v>
      </c>
      <c r="J220" s="208"/>
      <c r="K220" s="208"/>
      <c r="L220" s="208" t="s">
        <v>83</v>
      </c>
      <c r="M220" s="208"/>
      <c r="N220" s="208"/>
    </row>
    <row r="221" spans="1:14" x14ac:dyDescent="0.2">
      <c r="A221" s="200"/>
      <c r="B221" s="194"/>
      <c r="C221" s="105" t="s">
        <v>8</v>
      </c>
      <c r="D221" s="105" t="s">
        <v>9</v>
      </c>
      <c r="E221" s="105" t="s">
        <v>616</v>
      </c>
      <c r="F221" s="105" t="s">
        <v>8</v>
      </c>
      <c r="G221" s="105" t="s">
        <v>9</v>
      </c>
      <c r="H221" s="105" t="s">
        <v>616</v>
      </c>
      <c r="I221" s="105" t="s">
        <v>8</v>
      </c>
      <c r="J221" s="105" t="s">
        <v>9</v>
      </c>
      <c r="K221" s="105" t="s">
        <v>616</v>
      </c>
      <c r="L221" s="105" t="s">
        <v>8</v>
      </c>
      <c r="M221" s="105" t="s">
        <v>9</v>
      </c>
      <c r="N221" s="105" t="s">
        <v>616</v>
      </c>
    </row>
    <row r="222" spans="1:14" ht="54" customHeight="1" x14ac:dyDescent="0.2">
      <c r="A222" s="200"/>
      <c r="B222" s="194"/>
      <c r="C222" s="37" t="s">
        <v>84</v>
      </c>
      <c r="D222" s="37" t="s">
        <v>85</v>
      </c>
      <c r="E222" s="37" t="s">
        <v>86</v>
      </c>
      <c r="F222" s="37" t="s">
        <v>84</v>
      </c>
      <c r="G222" s="37" t="s">
        <v>85</v>
      </c>
      <c r="H222" s="37" t="s">
        <v>86</v>
      </c>
      <c r="I222" s="37" t="s">
        <v>84</v>
      </c>
      <c r="J222" s="37" t="s">
        <v>85</v>
      </c>
      <c r="K222" s="37" t="s">
        <v>86</v>
      </c>
      <c r="L222" s="37" t="s">
        <v>84</v>
      </c>
      <c r="M222" s="37" t="s">
        <v>85</v>
      </c>
      <c r="N222" s="37" t="s">
        <v>86</v>
      </c>
    </row>
    <row r="223" spans="1:14" x14ac:dyDescent="0.2">
      <c r="A223" s="12" t="s">
        <v>19</v>
      </c>
      <c r="B223" s="12" t="s">
        <v>20</v>
      </c>
      <c r="C223" s="12" t="s">
        <v>21</v>
      </c>
      <c r="D223" s="12" t="s">
        <v>22</v>
      </c>
      <c r="E223" s="12" t="s">
        <v>23</v>
      </c>
      <c r="F223" s="12" t="s">
        <v>24</v>
      </c>
      <c r="G223" s="12" t="s">
        <v>25</v>
      </c>
      <c r="H223" s="12" t="s">
        <v>26</v>
      </c>
      <c r="I223" s="12" t="s">
        <v>27</v>
      </c>
      <c r="J223" s="12" t="s">
        <v>28</v>
      </c>
      <c r="K223" s="12" t="s">
        <v>29</v>
      </c>
      <c r="L223" s="12" t="s">
        <v>174</v>
      </c>
      <c r="M223" s="12" t="s">
        <v>205</v>
      </c>
      <c r="N223" s="12" t="s">
        <v>206</v>
      </c>
    </row>
    <row r="224" spans="1:14" ht="26.25" customHeight="1" x14ac:dyDescent="0.2">
      <c r="A224" s="15" t="s">
        <v>398</v>
      </c>
      <c r="B224" s="12" t="s">
        <v>31</v>
      </c>
      <c r="C224" s="19">
        <f>L224/F224/I224</f>
        <v>1913.3333333333333</v>
      </c>
      <c r="D224" s="19">
        <v>2000</v>
      </c>
      <c r="E224" s="19">
        <v>2000</v>
      </c>
      <c r="F224" s="12">
        <v>6</v>
      </c>
      <c r="G224" s="12">
        <v>6</v>
      </c>
      <c r="H224" s="12">
        <v>6</v>
      </c>
      <c r="I224" s="12">
        <v>1</v>
      </c>
      <c r="J224" s="12">
        <v>1</v>
      </c>
      <c r="K224" s="12">
        <v>1</v>
      </c>
      <c r="L224" s="19">
        <v>11480</v>
      </c>
      <c r="M224" s="19">
        <v>12000</v>
      </c>
      <c r="N224" s="19">
        <v>12000</v>
      </c>
    </row>
    <row r="225" spans="1:14" ht="16.5" customHeight="1" x14ac:dyDescent="0.2">
      <c r="A225" s="15" t="s">
        <v>726</v>
      </c>
      <c r="B225" s="178" t="s">
        <v>33</v>
      </c>
      <c r="C225" s="177">
        <v>65</v>
      </c>
      <c r="D225" s="177">
        <v>0</v>
      </c>
      <c r="E225" s="177">
        <v>0</v>
      </c>
      <c r="F225" s="178">
        <v>1</v>
      </c>
      <c r="G225" s="178">
        <v>0</v>
      </c>
      <c r="H225" s="178">
        <v>0</v>
      </c>
      <c r="I225" s="178">
        <v>8</v>
      </c>
      <c r="J225" s="178">
        <v>0</v>
      </c>
      <c r="K225" s="178">
        <v>0</v>
      </c>
      <c r="L225" s="177">
        <f>C225*F225*I225</f>
        <v>520</v>
      </c>
      <c r="M225" s="177">
        <v>0</v>
      </c>
      <c r="N225" s="177">
        <v>0</v>
      </c>
    </row>
    <row r="226" spans="1:14" x14ac:dyDescent="0.2">
      <c r="A226" s="12" t="s">
        <v>123</v>
      </c>
      <c r="B226" s="12">
        <v>2120</v>
      </c>
      <c r="C226" s="12" t="s">
        <v>1</v>
      </c>
      <c r="D226" s="12" t="s">
        <v>1</v>
      </c>
      <c r="E226" s="12" t="s">
        <v>1</v>
      </c>
      <c r="F226" s="12" t="s">
        <v>1</v>
      </c>
      <c r="G226" s="12" t="s">
        <v>1</v>
      </c>
      <c r="H226" s="12" t="s">
        <v>1</v>
      </c>
      <c r="I226" s="12" t="s">
        <v>1</v>
      </c>
      <c r="J226" s="12" t="s">
        <v>1</v>
      </c>
      <c r="K226" s="12" t="s">
        <v>1</v>
      </c>
      <c r="L226" s="55">
        <f>SUM(L224:L225)</f>
        <v>12000</v>
      </c>
      <c r="M226" s="55">
        <f>SUM(M224:M224)</f>
        <v>12000</v>
      </c>
      <c r="N226" s="55">
        <f>SUM(N224:N224)</f>
        <v>12000</v>
      </c>
    </row>
    <row r="227" spans="1:14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</row>
    <row r="228" spans="1:14" x14ac:dyDescent="0.2">
      <c r="A228" s="39" t="s">
        <v>207</v>
      </c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</row>
    <row r="229" spans="1:14" hidden="1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</row>
    <row r="230" spans="1:14" ht="30.75" hidden="1" customHeight="1" x14ac:dyDescent="0.2">
      <c r="A230" s="200" t="s">
        <v>201</v>
      </c>
      <c r="B230" s="194" t="s">
        <v>11</v>
      </c>
      <c r="C230" s="194" t="s">
        <v>208</v>
      </c>
      <c r="D230" s="194"/>
      <c r="E230" s="194"/>
      <c r="F230" s="194" t="s">
        <v>209</v>
      </c>
      <c r="G230" s="194"/>
      <c r="H230" s="194"/>
      <c r="I230" s="194" t="s">
        <v>210</v>
      </c>
      <c r="J230" s="194"/>
      <c r="K230" s="194"/>
      <c r="L230" s="208" t="s">
        <v>83</v>
      </c>
      <c r="M230" s="208"/>
      <c r="N230" s="208"/>
    </row>
    <row r="231" spans="1:14" ht="17.25" hidden="1" customHeight="1" x14ac:dyDescent="0.2">
      <c r="A231" s="200"/>
      <c r="B231" s="194"/>
      <c r="C231" s="105" t="s">
        <v>8</v>
      </c>
      <c r="D231" s="105" t="s">
        <v>9</v>
      </c>
      <c r="E231" s="105" t="s">
        <v>616</v>
      </c>
      <c r="F231" s="105" t="s">
        <v>8</v>
      </c>
      <c r="G231" s="105" t="s">
        <v>9</v>
      </c>
      <c r="H231" s="105" t="s">
        <v>616</v>
      </c>
      <c r="I231" s="105" t="s">
        <v>8</v>
      </c>
      <c r="J231" s="105" t="s">
        <v>9</v>
      </c>
      <c r="K231" s="105" t="s">
        <v>616</v>
      </c>
      <c r="L231" s="105" t="s">
        <v>8</v>
      </c>
      <c r="M231" s="105" t="s">
        <v>9</v>
      </c>
      <c r="N231" s="105" t="s">
        <v>616</v>
      </c>
    </row>
    <row r="232" spans="1:14" ht="38.25" hidden="1" x14ac:dyDescent="0.2">
      <c r="A232" s="200"/>
      <c r="B232" s="194"/>
      <c r="C232" s="37" t="s">
        <v>84</v>
      </c>
      <c r="D232" s="37" t="s">
        <v>85</v>
      </c>
      <c r="E232" s="37" t="s">
        <v>86</v>
      </c>
      <c r="F232" s="37" t="s">
        <v>84</v>
      </c>
      <c r="G232" s="37" t="s">
        <v>85</v>
      </c>
      <c r="H232" s="37" t="s">
        <v>86</v>
      </c>
      <c r="I232" s="37" t="s">
        <v>84</v>
      </c>
      <c r="J232" s="37" t="s">
        <v>85</v>
      </c>
      <c r="K232" s="37" t="s">
        <v>86</v>
      </c>
      <c r="L232" s="37" t="s">
        <v>84</v>
      </c>
      <c r="M232" s="37" t="s">
        <v>85</v>
      </c>
      <c r="N232" s="37" t="s">
        <v>86</v>
      </c>
    </row>
    <row r="233" spans="1:14" hidden="1" x14ac:dyDescent="0.2">
      <c r="A233" s="12" t="s">
        <v>19</v>
      </c>
      <c r="B233" s="12" t="s">
        <v>20</v>
      </c>
      <c r="C233" s="12" t="s">
        <v>21</v>
      </c>
      <c r="D233" s="12" t="s">
        <v>22</v>
      </c>
      <c r="E233" s="12" t="s">
        <v>23</v>
      </c>
      <c r="F233" s="12" t="s">
        <v>24</v>
      </c>
      <c r="G233" s="12" t="s">
        <v>25</v>
      </c>
      <c r="H233" s="12" t="s">
        <v>26</v>
      </c>
      <c r="I233" s="12" t="s">
        <v>27</v>
      </c>
      <c r="J233" s="12" t="s">
        <v>28</v>
      </c>
      <c r="K233" s="12" t="s">
        <v>29</v>
      </c>
      <c r="L233" s="12" t="s">
        <v>174</v>
      </c>
      <c r="M233" s="12" t="s">
        <v>205</v>
      </c>
      <c r="N233" s="12" t="s">
        <v>206</v>
      </c>
    </row>
    <row r="234" spans="1:14" ht="15" hidden="1" customHeight="1" x14ac:dyDescent="0.2">
      <c r="A234" s="40"/>
      <c r="B234" s="12" t="s">
        <v>31</v>
      </c>
      <c r="C234" s="12"/>
      <c r="D234" s="12">
        <f>C234</f>
        <v>0</v>
      </c>
      <c r="E234" s="12">
        <f>D234</f>
        <v>0</v>
      </c>
      <c r="F234" s="12"/>
      <c r="G234" s="12">
        <v>12</v>
      </c>
      <c r="H234" s="12">
        <v>12</v>
      </c>
      <c r="I234" s="19"/>
      <c r="J234" s="19"/>
      <c r="K234" s="19"/>
      <c r="L234" s="19">
        <f>C234*F234*I234</f>
        <v>0</v>
      </c>
      <c r="M234" s="19">
        <f t="shared" ref="M234:N234" si="26">D234*G234*J234</f>
        <v>0</v>
      </c>
      <c r="N234" s="19">
        <f t="shared" si="26"/>
        <v>0</v>
      </c>
    </row>
    <row r="235" spans="1:14" hidden="1" x14ac:dyDescent="0.2">
      <c r="A235" s="12" t="s">
        <v>123</v>
      </c>
      <c r="B235" s="12">
        <v>2120</v>
      </c>
      <c r="C235" s="12" t="s">
        <v>1</v>
      </c>
      <c r="D235" s="12" t="s">
        <v>1</v>
      </c>
      <c r="E235" s="12" t="s">
        <v>1</v>
      </c>
      <c r="F235" s="12" t="s">
        <v>1</v>
      </c>
      <c r="G235" s="12" t="s">
        <v>1</v>
      </c>
      <c r="H235" s="12" t="s">
        <v>1</v>
      </c>
      <c r="I235" s="12" t="s">
        <v>1</v>
      </c>
      <c r="J235" s="12" t="s">
        <v>1</v>
      </c>
      <c r="K235" s="12" t="s">
        <v>1</v>
      </c>
      <c r="L235" s="43">
        <f>L234</f>
        <v>0</v>
      </c>
      <c r="M235" s="43">
        <f t="shared" ref="M235:N235" si="27">M234</f>
        <v>0</v>
      </c>
      <c r="N235" s="43">
        <f t="shared" si="27"/>
        <v>0</v>
      </c>
    </row>
    <row r="236" spans="1:14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</row>
    <row r="237" spans="1:14" x14ac:dyDescent="0.2">
      <c r="A237" s="214" t="s">
        <v>399</v>
      </c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3"/>
      <c r="M237" s="23"/>
      <c r="N237" s="23"/>
    </row>
    <row r="238" spans="1:14" hidden="1" x14ac:dyDescent="0.2">
      <c r="A238" s="60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</row>
    <row r="239" spans="1:14" ht="17.25" hidden="1" customHeight="1" x14ac:dyDescent="0.2">
      <c r="A239" s="200" t="s">
        <v>10</v>
      </c>
      <c r="B239" s="194" t="s">
        <v>11</v>
      </c>
      <c r="C239" s="208" t="s">
        <v>211</v>
      </c>
      <c r="D239" s="208"/>
      <c r="E239" s="208"/>
      <c r="F239" s="208" t="s">
        <v>212</v>
      </c>
      <c r="G239" s="208"/>
      <c r="H239" s="208"/>
      <c r="I239" s="208" t="s">
        <v>213</v>
      </c>
      <c r="J239" s="208"/>
      <c r="K239" s="208"/>
      <c r="L239" s="23"/>
      <c r="M239" s="23"/>
      <c r="N239" s="23"/>
    </row>
    <row r="240" spans="1:14" hidden="1" x14ac:dyDescent="0.2">
      <c r="A240" s="200"/>
      <c r="B240" s="194"/>
      <c r="C240" s="11" t="s">
        <v>7</v>
      </c>
      <c r="D240" s="11" t="s">
        <v>8</v>
      </c>
      <c r="E240" s="11" t="s">
        <v>9</v>
      </c>
      <c r="F240" s="11" t="s">
        <v>7</v>
      </c>
      <c r="G240" s="11" t="s">
        <v>8</v>
      </c>
      <c r="H240" s="11" t="s">
        <v>9</v>
      </c>
      <c r="I240" s="11" t="s">
        <v>7</v>
      </c>
      <c r="J240" s="11" t="s">
        <v>8</v>
      </c>
      <c r="K240" s="11" t="s">
        <v>400</v>
      </c>
      <c r="L240" s="23"/>
      <c r="M240" s="23"/>
      <c r="N240" s="23"/>
    </row>
    <row r="241" spans="1:14" ht="55.5" hidden="1" customHeight="1" x14ac:dyDescent="0.2">
      <c r="A241" s="200"/>
      <c r="B241" s="194"/>
      <c r="C241" s="37" t="s">
        <v>84</v>
      </c>
      <c r="D241" s="37" t="s">
        <v>85</v>
      </c>
      <c r="E241" s="37" t="s">
        <v>86</v>
      </c>
      <c r="F241" s="37" t="s">
        <v>84</v>
      </c>
      <c r="G241" s="37" t="s">
        <v>85</v>
      </c>
      <c r="H241" s="37" t="s">
        <v>86</v>
      </c>
      <c r="I241" s="37" t="s">
        <v>84</v>
      </c>
      <c r="J241" s="37" t="s">
        <v>85</v>
      </c>
      <c r="K241" s="37" t="s">
        <v>86</v>
      </c>
      <c r="L241" s="23"/>
      <c r="M241" s="23"/>
      <c r="N241" s="23"/>
    </row>
    <row r="242" spans="1:14" hidden="1" x14ac:dyDescent="0.2">
      <c r="A242" s="12" t="s">
        <v>19</v>
      </c>
      <c r="B242" s="12" t="s">
        <v>20</v>
      </c>
      <c r="C242" s="12" t="s">
        <v>21</v>
      </c>
      <c r="D242" s="12" t="s">
        <v>22</v>
      </c>
      <c r="E242" s="12" t="s">
        <v>23</v>
      </c>
      <c r="F242" s="12" t="s">
        <v>24</v>
      </c>
      <c r="G242" s="12" t="s">
        <v>25</v>
      </c>
      <c r="H242" s="12" t="s">
        <v>26</v>
      </c>
      <c r="I242" s="12" t="s">
        <v>27</v>
      </c>
      <c r="J242" s="12" t="s">
        <v>28</v>
      </c>
      <c r="K242" s="12" t="s">
        <v>29</v>
      </c>
      <c r="L242" s="23"/>
      <c r="M242" s="23"/>
      <c r="N242" s="23"/>
    </row>
    <row r="243" spans="1:14" hidden="1" x14ac:dyDescent="0.2">
      <c r="A243" s="40"/>
      <c r="B243" s="12" t="s">
        <v>31</v>
      </c>
      <c r="C243" s="40"/>
      <c r="D243" s="40"/>
      <c r="E243" s="40"/>
      <c r="F243" s="40"/>
      <c r="G243" s="40"/>
      <c r="H243" s="40"/>
      <c r="I243" s="40"/>
      <c r="J243" s="40"/>
      <c r="K243" s="40"/>
      <c r="L243" s="23"/>
      <c r="M243" s="23"/>
      <c r="N243" s="23"/>
    </row>
    <row r="244" spans="1:14" hidden="1" x14ac:dyDescent="0.2">
      <c r="A244" s="12" t="s">
        <v>123</v>
      </c>
      <c r="B244" s="12" t="s">
        <v>124</v>
      </c>
      <c r="C244" s="12" t="s">
        <v>1</v>
      </c>
      <c r="D244" s="12" t="s">
        <v>1</v>
      </c>
      <c r="E244" s="12" t="s">
        <v>1</v>
      </c>
      <c r="F244" s="12" t="s">
        <v>1</v>
      </c>
      <c r="G244" s="12" t="s">
        <v>1</v>
      </c>
      <c r="H244" s="12" t="s">
        <v>1</v>
      </c>
      <c r="I244" s="40"/>
      <c r="J244" s="40"/>
      <c r="K244" s="40"/>
      <c r="L244" s="23"/>
      <c r="M244" s="23"/>
      <c r="N244" s="23"/>
    </row>
    <row r="245" spans="1:14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</row>
    <row r="246" spans="1:14" x14ac:dyDescent="0.2">
      <c r="A246" s="221" t="s">
        <v>476</v>
      </c>
      <c r="B246" s="221"/>
      <c r="C246" s="221"/>
      <c r="D246" s="221"/>
      <c r="E246" s="221"/>
      <c r="F246" s="221"/>
      <c r="G246" s="221"/>
      <c r="H246" s="221"/>
      <c r="I246" s="221"/>
      <c r="J246" s="221"/>
      <c r="K246" s="221"/>
      <c r="L246" s="23"/>
      <c r="M246" s="23"/>
      <c r="N246" s="23"/>
    </row>
    <row r="247" spans="1:14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</row>
    <row r="248" spans="1:14" ht="27" customHeight="1" x14ac:dyDescent="0.2">
      <c r="A248" s="194" t="s">
        <v>201</v>
      </c>
      <c r="B248" s="194" t="s">
        <v>11</v>
      </c>
      <c r="C248" s="208" t="s">
        <v>214</v>
      </c>
      <c r="D248" s="208"/>
      <c r="E248" s="208"/>
      <c r="F248" s="208" t="s">
        <v>215</v>
      </c>
      <c r="G248" s="208"/>
      <c r="H248" s="208"/>
      <c r="I248" s="200" t="s">
        <v>216</v>
      </c>
      <c r="J248" s="200"/>
      <c r="K248" s="200"/>
      <c r="L248" s="23"/>
      <c r="M248" s="23"/>
      <c r="N248" s="23"/>
    </row>
    <row r="249" spans="1:14" ht="16.5" customHeight="1" x14ac:dyDescent="0.2">
      <c r="A249" s="194"/>
      <c r="B249" s="194"/>
      <c r="C249" s="105" t="s">
        <v>8</v>
      </c>
      <c r="D249" s="105" t="s">
        <v>9</v>
      </c>
      <c r="E249" s="105" t="s">
        <v>616</v>
      </c>
      <c r="F249" s="105" t="s">
        <v>8</v>
      </c>
      <c r="G249" s="105" t="s">
        <v>9</v>
      </c>
      <c r="H249" s="105" t="s">
        <v>616</v>
      </c>
      <c r="I249" s="105" t="s">
        <v>8</v>
      </c>
      <c r="J249" s="105" t="s">
        <v>9</v>
      </c>
      <c r="K249" s="105" t="s">
        <v>616</v>
      </c>
      <c r="L249" s="23"/>
      <c r="M249" s="23"/>
      <c r="N249" s="23"/>
    </row>
    <row r="250" spans="1:14" ht="55.5" customHeight="1" x14ac:dyDescent="0.2">
      <c r="A250" s="194"/>
      <c r="B250" s="194"/>
      <c r="C250" s="37" t="s">
        <v>84</v>
      </c>
      <c r="D250" s="37" t="s">
        <v>85</v>
      </c>
      <c r="E250" s="37" t="s">
        <v>86</v>
      </c>
      <c r="F250" s="37" t="s">
        <v>84</v>
      </c>
      <c r="G250" s="37" t="s">
        <v>85</v>
      </c>
      <c r="H250" s="37" t="s">
        <v>86</v>
      </c>
      <c r="I250" s="37" t="s">
        <v>84</v>
      </c>
      <c r="J250" s="37" t="s">
        <v>85</v>
      </c>
      <c r="K250" s="37" t="s">
        <v>86</v>
      </c>
      <c r="L250" s="23"/>
      <c r="M250" s="23"/>
      <c r="N250" s="23"/>
    </row>
    <row r="251" spans="1:14" x14ac:dyDescent="0.2">
      <c r="A251" s="12" t="s">
        <v>19</v>
      </c>
      <c r="B251" s="12" t="s">
        <v>20</v>
      </c>
      <c r="C251" s="12" t="s">
        <v>21</v>
      </c>
      <c r="D251" s="12" t="s">
        <v>22</v>
      </c>
      <c r="E251" s="12" t="s">
        <v>23</v>
      </c>
      <c r="F251" s="12" t="s">
        <v>24</v>
      </c>
      <c r="G251" s="12" t="s">
        <v>25</v>
      </c>
      <c r="H251" s="12" t="s">
        <v>26</v>
      </c>
      <c r="I251" s="12" t="s">
        <v>27</v>
      </c>
      <c r="J251" s="12" t="s">
        <v>28</v>
      </c>
      <c r="K251" s="12" t="s">
        <v>29</v>
      </c>
      <c r="L251" s="23"/>
      <c r="M251" s="23"/>
      <c r="N251" s="23"/>
    </row>
    <row r="252" spans="1:14" ht="15.75" customHeight="1" x14ac:dyDescent="0.2">
      <c r="A252" s="15" t="s">
        <v>401</v>
      </c>
      <c r="B252" s="70" t="s">
        <v>31</v>
      </c>
      <c r="C252" s="40"/>
      <c r="D252" s="40"/>
      <c r="E252" s="40"/>
      <c r="F252" s="40"/>
      <c r="G252" s="40"/>
      <c r="H252" s="40"/>
      <c r="I252" s="19">
        <v>1400</v>
      </c>
      <c r="J252" s="19">
        <v>1400</v>
      </c>
      <c r="K252" s="19">
        <v>1400</v>
      </c>
      <c r="L252" s="23"/>
      <c r="M252" s="23"/>
      <c r="N252" s="23"/>
    </row>
    <row r="253" spans="1:14" ht="13.5" customHeight="1" x14ac:dyDescent="0.2">
      <c r="A253" s="12" t="s">
        <v>123</v>
      </c>
      <c r="B253" s="12">
        <v>2300</v>
      </c>
      <c r="C253" s="12" t="s">
        <v>1</v>
      </c>
      <c r="D253" s="12" t="s">
        <v>1</v>
      </c>
      <c r="E253" s="12" t="s">
        <v>1</v>
      </c>
      <c r="F253" s="12" t="s">
        <v>1</v>
      </c>
      <c r="G253" s="12" t="s">
        <v>1</v>
      </c>
      <c r="H253" s="12" t="s">
        <v>1</v>
      </c>
      <c r="I253" s="43">
        <f>SUM(I252:I252)</f>
        <v>1400</v>
      </c>
      <c r="J253" s="43">
        <f>SUM(J252:J252)</f>
        <v>1400</v>
      </c>
      <c r="K253" s="43">
        <f>SUM(K252:K252)</f>
        <v>1400</v>
      </c>
      <c r="L253" s="23"/>
      <c r="M253" s="23"/>
      <c r="N253" s="23"/>
    </row>
    <row r="254" spans="1:14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</row>
    <row r="255" spans="1:14" x14ac:dyDescent="0.2">
      <c r="A255" s="214" t="s">
        <v>475</v>
      </c>
      <c r="B255" s="214"/>
      <c r="C255" s="214"/>
      <c r="D255" s="214"/>
      <c r="E255" s="214"/>
      <c r="F255" s="214"/>
      <c r="G255" s="214"/>
      <c r="H255" s="214"/>
      <c r="I255" s="214"/>
      <c r="J255" s="214"/>
      <c r="K255" s="214"/>
      <c r="L255" s="214"/>
      <c r="M255" s="214"/>
      <c r="N255" s="214"/>
    </row>
    <row r="256" spans="1:14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</row>
    <row r="257" spans="1:14" ht="18" customHeight="1" x14ac:dyDescent="0.2">
      <c r="A257" s="200" t="s">
        <v>201</v>
      </c>
      <c r="B257" s="194" t="s">
        <v>11</v>
      </c>
      <c r="C257" s="194" t="s">
        <v>211</v>
      </c>
      <c r="D257" s="194"/>
      <c r="E257" s="194"/>
      <c r="F257" s="194" t="s">
        <v>212</v>
      </c>
      <c r="G257" s="194"/>
      <c r="H257" s="194"/>
      <c r="I257" s="194" t="s">
        <v>213</v>
      </c>
      <c r="J257" s="194"/>
      <c r="K257" s="194"/>
      <c r="L257" s="23"/>
      <c r="M257" s="23"/>
      <c r="N257" s="23"/>
    </row>
    <row r="258" spans="1:14" ht="14.25" customHeight="1" x14ac:dyDescent="0.2">
      <c r="A258" s="200"/>
      <c r="B258" s="194"/>
      <c r="C258" s="105" t="s">
        <v>8</v>
      </c>
      <c r="D258" s="105" t="s">
        <v>9</v>
      </c>
      <c r="E258" s="105" t="s">
        <v>616</v>
      </c>
      <c r="F258" s="105" t="s">
        <v>8</v>
      </c>
      <c r="G258" s="105" t="s">
        <v>9</v>
      </c>
      <c r="H258" s="105" t="s">
        <v>616</v>
      </c>
      <c r="I258" s="105" t="s">
        <v>8</v>
      </c>
      <c r="J258" s="105" t="s">
        <v>9</v>
      </c>
      <c r="K258" s="105" t="s">
        <v>616</v>
      </c>
      <c r="L258" s="23"/>
      <c r="M258" s="23"/>
      <c r="N258" s="23"/>
    </row>
    <row r="259" spans="1:14" ht="54" customHeight="1" x14ac:dyDescent="0.2">
      <c r="A259" s="200"/>
      <c r="B259" s="194"/>
      <c r="C259" s="37" t="s">
        <v>84</v>
      </c>
      <c r="D259" s="37" t="s">
        <v>85</v>
      </c>
      <c r="E259" s="37" t="s">
        <v>86</v>
      </c>
      <c r="F259" s="37" t="s">
        <v>84</v>
      </c>
      <c r="G259" s="37" t="s">
        <v>85</v>
      </c>
      <c r="H259" s="37" t="s">
        <v>86</v>
      </c>
      <c r="I259" s="37" t="s">
        <v>84</v>
      </c>
      <c r="J259" s="37" t="s">
        <v>85</v>
      </c>
      <c r="K259" s="37" t="s">
        <v>86</v>
      </c>
      <c r="L259" s="23"/>
      <c r="M259" s="23"/>
      <c r="N259" s="23"/>
    </row>
    <row r="260" spans="1:14" x14ac:dyDescent="0.2">
      <c r="A260" s="12" t="s">
        <v>19</v>
      </c>
      <c r="B260" s="12" t="s">
        <v>20</v>
      </c>
      <c r="C260" s="12" t="s">
        <v>21</v>
      </c>
      <c r="D260" s="12" t="s">
        <v>22</v>
      </c>
      <c r="E260" s="12" t="s">
        <v>23</v>
      </c>
      <c r="F260" s="12" t="s">
        <v>24</v>
      </c>
      <c r="G260" s="12" t="s">
        <v>25</v>
      </c>
      <c r="H260" s="12" t="s">
        <v>26</v>
      </c>
      <c r="I260" s="12" t="s">
        <v>27</v>
      </c>
      <c r="J260" s="12" t="s">
        <v>28</v>
      </c>
      <c r="K260" s="12" t="s">
        <v>29</v>
      </c>
      <c r="L260" s="23"/>
      <c r="M260" s="23"/>
      <c r="N260" s="23"/>
    </row>
    <row r="261" spans="1:14" ht="26.25" customHeight="1" x14ac:dyDescent="0.2">
      <c r="A261" s="15" t="s">
        <v>402</v>
      </c>
      <c r="B261" s="12" t="s">
        <v>31</v>
      </c>
      <c r="C261" s="102">
        <v>30321.19</v>
      </c>
      <c r="D261" s="102">
        <v>40000</v>
      </c>
      <c r="E261" s="102">
        <v>40000</v>
      </c>
      <c r="F261" s="105">
        <v>1</v>
      </c>
      <c r="G261" s="105">
        <v>1</v>
      </c>
      <c r="H261" s="105">
        <v>1</v>
      </c>
      <c r="I261" s="95">
        <f>C261</f>
        <v>30321.19</v>
      </c>
      <c r="J261" s="95">
        <v>40000</v>
      </c>
      <c r="K261" s="95">
        <v>40000</v>
      </c>
      <c r="L261" s="23"/>
      <c r="M261" s="23"/>
      <c r="N261" s="23"/>
    </row>
    <row r="262" spans="1:14" x14ac:dyDescent="0.2">
      <c r="A262" s="12" t="s">
        <v>123</v>
      </c>
      <c r="B262" s="12">
        <v>2420</v>
      </c>
      <c r="C262" s="12" t="s">
        <v>1</v>
      </c>
      <c r="D262" s="12" t="s">
        <v>1</v>
      </c>
      <c r="E262" s="12" t="s">
        <v>1</v>
      </c>
      <c r="F262" s="12" t="s">
        <v>1</v>
      </c>
      <c r="G262" s="12" t="s">
        <v>1</v>
      </c>
      <c r="H262" s="12" t="s">
        <v>1</v>
      </c>
      <c r="I262" s="96">
        <f>I261</f>
        <v>30321.19</v>
      </c>
      <c r="J262" s="96">
        <f t="shared" ref="J262:K262" si="28">J261</f>
        <v>40000</v>
      </c>
      <c r="K262" s="96">
        <f t="shared" si="28"/>
        <v>40000</v>
      </c>
      <c r="L262" s="23"/>
      <c r="M262" s="23"/>
      <c r="N262" s="23"/>
    </row>
    <row r="263" spans="1:14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</row>
    <row r="264" spans="1:14" ht="15.75" customHeight="1" x14ac:dyDescent="0.2">
      <c r="A264" s="214" t="s">
        <v>474</v>
      </c>
      <c r="B264" s="214"/>
      <c r="C264" s="214"/>
      <c r="D264" s="214"/>
      <c r="E264" s="214"/>
      <c r="F264" s="214"/>
      <c r="G264" s="214"/>
      <c r="H264" s="214"/>
      <c r="I264" s="214"/>
      <c r="J264" s="214"/>
      <c r="K264" s="214"/>
      <c r="L264" s="214"/>
      <c r="M264" s="214"/>
      <c r="N264" s="214"/>
    </row>
    <row r="265" spans="1:14" hidden="1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</row>
    <row r="266" spans="1:14" ht="18" hidden="1" customHeight="1" x14ac:dyDescent="0.2">
      <c r="A266" s="200" t="s">
        <v>201</v>
      </c>
      <c r="B266" s="194" t="s">
        <v>11</v>
      </c>
      <c r="C266" s="208" t="s">
        <v>211</v>
      </c>
      <c r="D266" s="208"/>
      <c r="E266" s="208"/>
      <c r="F266" s="208" t="s">
        <v>212</v>
      </c>
      <c r="G266" s="208"/>
      <c r="H266" s="208"/>
      <c r="I266" s="208" t="s">
        <v>213</v>
      </c>
      <c r="J266" s="208"/>
      <c r="K266" s="208"/>
      <c r="L266" s="23"/>
      <c r="M266" s="23"/>
      <c r="N266" s="23"/>
    </row>
    <row r="267" spans="1:14" ht="16.5" hidden="1" customHeight="1" x14ac:dyDescent="0.2">
      <c r="A267" s="200"/>
      <c r="B267" s="194"/>
      <c r="C267" s="11" t="s">
        <v>7</v>
      </c>
      <c r="D267" s="11" t="s">
        <v>8</v>
      </c>
      <c r="E267" s="11" t="s">
        <v>9</v>
      </c>
      <c r="F267" s="11" t="s">
        <v>7</v>
      </c>
      <c r="G267" s="11" t="s">
        <v>8</v>
      </c>
      <c r="H267" s="11" t="s">
        <v>9</v>
      </c>
      <c r="I267" s="11" t="s">
        <v>7</v>
      </c>
      <c r="J267" s="11" t="s">
        <v>8</v>
      </c>
      <c r="K267" s="11" t="s">
        <v>9</v>
      </c>
      <c r="L267" s="23"/>
      <c r="M267" s="23"/>
      <c r="N267" s="23"/>
    </row>
    <row r="268" spans="1:14" ht="54" hidden="1" customHeight="1" x14ac:dyDescent="0.2">
      <c r="A268" s="200"/>
      <c r="B268" s="194"/>
      <c r="C268" s="37" t="s">
        <v>84</v>
      </c>
      <c r="D268" s="37" t="s">
        <v>85</v>
      </c>
      <c r="E268" s="37" t="s">
        <v>86</v>
      </c>
      <c r="F268" s="37" t="s">
        <v>84</v>
      </c>
      <c r="G268" s="37" t="s">
        <v>85</v>
      </c>
      <c r="H268" s="37" t="s">
        <v>86</v>
      </c>
      <c r="I268" s="37" t="s">
        <v>84</v>
      </c>
      <c r="J268" s="37" t="s">
        <v>85</v>
      </c>
      <c r="K268" s="37" t="s">
        <v>86</v>
      </c>
      <c r="L268" s="23"/>
      <c r="M268" s="23"/>
      <c r="N268" s="23"/>
    </row>
    <row r="269" spans="1:14" hidden="1" x14ac:dyDescent="0.2">
      <c r="A269" s="12" t="s">
        <v>19</v>
      </c>
      <c r="B269" s="12" t="s">
        <v>20</v>
      </c>
      <c r="C269" s="12" t="s">
        <v>21</v>
      </c>
      <c r="D269" s="12" t="s">
        <v>22</v>
      </c>
      <c r="E269" s="12" t="s">
        <v>23</v>
      </c>
      <c r="F269" s="12" t="s">
        <v>24</v>
      </c>
      <c r="G269" s="12" t="s">
        <v>25</v>
      </c>
      <c r="H269" s="12" t="s">
        <v>26</v>
      </c>
      <c r="I269" s="12" t="s">
        <v>27</v>
      </c>
      <c r="J269" s="12" t="s">
        <v>28</v>
      </c>
      <c r="K269" s="12" t="s">
        <v>29</v>
      </c>
      <c r="L269" s="23"/>
      <c r="M269" s="23"/>
      <c r="N269" s="23"/>
    </row>
    <row r="270" spans="1:14" hidden="1" x14ac:dyDescent="0.2">
      <c r="A270" s="40"/>
      <c r="B270" s="12" t="s">
        <v>31</v>
      </c>
      <c r="C270" s="40"/>
      <c r="D270" s="40"/>
      <c r="E270" s="40"/>
      <c r="F270" s="40"/>
      <c r="G270" s="40"/>
      <c r="H270" s="40"/>
      <c r="I270" s="40"/>
      <c r="J270" s="40"/>
      <c r="K270" s="40"/>
      <c r="L270" s="23"/>
      <c r="M270" s="23"/>
      <c r="N270" s="23"/>
    </row>
    <row r="271" spans="1:14" hidden="1" x14ac:dyDescent="0.2">
      <c r="A271" s="12" t="s">
        <v>123</v>
      </c>
      <c r="B271" s="12" t="s">
        <v>124</v>
      </c>
      <c r="C271" s="12" t="s">
        <v>1</v>
      </c>
      <c r="D271" s="12" t="s">
        <v>1</v>
      </c>
      <c r="E271" s="12" t="s">
        <v>1</v>
      </c>
      <c r="F271" s="12" t="s">
        <v>1</v>
      </c>
      <c r="G271" s="12" t="s">
        <v>1</v>
      </c>
      <c r="H271" s="12" t="s">
        <v>1</v>
      </c>
      <c r="I271" s="40"/>
      <c r="J271" s="40"/>
      <c r="K271" s="40"/>
      <c r="L271" s="23"/>
      <c r="M271" s="23"/>
      <c r="N271" s="23"/>
    </row>
  </sheetData>
  <mergeCells count="101">
    <mergeCell ref="A255:N255"/>
    <mergeCell ref="A264:N264"/>
    <mergeCell ref="D124:K124"/>
    <mergeCell ref="L20:L23"/>
    <mergeCell ref="D21:D23"/>
    <mergeCell ref="E21:K21"/>
    <mergeCell ref="E22:E23"/>
    <mergeCell ref="F22:F23"/>
    <mergeCell ref="G22:G23"/>
    <mergeCell ref="H22:I22"/>
    <mergeCell ref="J22:K22"/>
    <mergeCell ref="D20:K20"/>
    <mergeCell ref="A177:A179"/>
    <mergeCell ref="A207:M207"/>
    <mergeCell ref="A209:A211"/>
    <mergeCell ref="B209:B211"/>
    <mergeCell ref="C209:E209"/>
    <mergeCell ref="F209:H209"/>
    <mergeCell ref="I209:K209"/>
    <mergeCell ref="A257:A259"/>
    <mergeCell ref="B257:B259"/>
    <mergeCell ref="C257:E257"/>
    <mergeCell ref="F257:H257"/>
    <mergeCell ref="I257:K257"/>
    <mergeCell ref="A1:K1"/>
    <mergeCell ref="A237:K237"/>
    <mergeCell ref="A246:K246"/>
    <mergeCell ref="L220:N220"/>
    <mergeCell ref="A230:A232"/>
    <mergeCell ref="B230:B232"/>
    <mergeCell ref="C230:E230"/>
    <mergeCell ref="F230:H230"/>
    <mergeCell ref="I230:K230"/>
    <mergeCell ref="L230:N230"/>
    <mergeCell ref="I220:K220"/>
    <mergeCell ref="A220:A222"/>
    <mergeCell ref="B220:B222"/>
    <mergeCell ref="C220:E220"/>
    <mergeCell ref="F220:H220"/>
    <mergeCell ref="C177:E177"/>
    <mergeCell ref="A190:A192"/>
    <mergeCell ref="B190:B192"/>
    <mergeCell ref="C190:E190"/>
    <mergeCell ref="A188:K188"/>
    <mergeCell ref="A3:N3"/>
    <mergeCell ref="A5:A7"/>
    <mergeCell ref="B5:B7"/>
    <mergeCell ref="C5:E5"/>
    <mergeCell ref="A266:A268"/>
    <mergeCell ref="B266:B268"/>
    <mergeCell ref="C266:E266"/>
    <mergeCell ref="F266:H266"/>
    <mergeCell ref="I266:K266"/>
    <mergeCell ref="B248:B250"/>
    <mergeCell ref="C248:E248"/>
    <mergeCell ref="A72:A75"/>
    <mergeCell ref="B72:B75"/>
    <mergeCell ref="C72:C75"/>
    <mergeCell ref="D72:K72"/>
    <mergeCell ref="F248:H248"/>
    <mergeCell ref="I248:K248"/>
    <mergeCell ref="A239:A241"/>
    <mergeCell ref="B239:B241"/>
    <mergeCell ref="C239:E239"/>
    <mergeCell ref="F239:H239"/>
    <mergeCell ref="I239:K239"/>
    <mergeCell ref="A248:A250"/>
    <mergeCell ref="F190:H190"/>
    <mergeCell ref="A218:K218"/>
    <mergeCell ref="A205:K205"/>
    <mergeCell ref="A216:K216"/>
    <mergeCell ref="B177:B179"/>
    <mergeCell ref="A20:A23"/>
    <mergeCell ref="B20:B23"/>
    <mergeCell ref="C20:C23"/>
    <mergeCell ref="L72:L75"/>
    <mergeCell ref="A70:N70"/>
    <mergeCell ref="A18:N18"/>
    <mergeCell ref="D73:D75"/>
    <mergeCell ref="E73:K73"/>
    <mergeCell ref="E74:E75"/>
    <mergeCell ref="F74:F75"/>
    <mergeCell ref="G74:G75"/>
    <mergeCell ref="H74:I74"/>
    <mergeCell ref="J74:K74"/>
    <mergeCell ref="M88:N88"/>
    <mergeCell ref="M120:N120"/>
    <mergeCell ref="A122:N122"/>
    <mergeCell ref="A174:N174"/>
    <mergeCell ref="A176:N176"/>
    <mergeCell ref="L124:L127"/>
    <mergeCell ref="D125:D127"/>
    <mergeCell ref="E125:K125"/>
    <mergeCell ref="E126:E127"/>
    <mergeCell ref="F126:F127"/>
    <mergeCell ref="G126:G127"/>
    <mergeCell ref="H126:I126"/>
    <mergeCell ref="J126:K126"/>
    <mergeCell ref="A124:A127"/>
    <mergeCell ref="B124:B127"/>
    <mergeCell ref="C124:C127"/>
  </mergeCells>
  <pageMargins left="0.39370078740157483" right="0.19685039370078741" top="0.39370078740157483" bottom="0.19685039370078741" header="0.31496062992125984" footer="0.31496062992125984"/>
  <pageSetup paperSize="9" scale="72" orientation="landscape" r:id="rId1"/>
  <rowBreaks count="5" manualBreakCount="5">
    <brk id="36" max="13" man="1"/>
    <brk id="80" max="13" man="1"/>
    <brk id="121" max="13" man="1"/>
    <brk id="172" max="13" man="1"/>
    <brk id="204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33"/>
  <sheetViews>
    <sheetView view="pageBreakPreview" topLeftCell="A184" zoomScaleNormal="100" zoomScaleSheetLayoutView="100" workbookViewId="0">
      <selection activeCell="L210" sqref="L210"/>
    </sheetView>
  </sheetViews>
  <sheetFormatPr defaultRowHeight="12.75" x14ac:dyDescent="0.2"/>
  <cols>
    <col min="1" max="1" width="36.42578125" customWidth="1"/>
    <col min="2" max="2" width="7.5703125" customWidth="1"/>
    <col min="3" max="3" width="12.5703125" customWidth="1"/>
    <col min="4" max="4" width="13.85546875" customWidth="1"/>
    <col min="5" max="5" width="12.28515625" customWidth="1"/>
    <col min="6" max="6" width="11.5703125" customWidth="1"/>
    <col min="7" max="7" width="11.28515625" customWidth="1"/>
    <col min="8" max="9" width="12" customWidth="1"/>
    <col min="10" max="10" width="11.85546875" customWidth="1"/>
    <col min="11" max="11" width="10.7109375" customWidth="1"/>
    <col min="12" max="12" width="12.28515625" customWidth="1"/>
    <col min="13" max="14" width="9.7109375" customWidth="1"/>
  </cols>
  <sheetData>
    <row r="1" spans="1:14" x14ac:dyDescent="0.2">
      <c r="A1" s="214" t="s">
        <v>392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3"/>
      <c r="M1" s="23"/>
      <c r="N1" s="23"/>
    </row>
    <row r="2" spans="1:14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8.5" customHeight="1" x14ac:dyDescent="0.2">
      <c r="A3" s="216" t="s">
        <v>487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5.75" customHeight="1" x14ac:dyDescent="0.2">
      <c r="A5" s="201" t="s">
        <v>10</v>
      </c>
      <c r="B5" s="194" t="s">
        <v>11</v>
      </c>
      <c r="C5" s="201" t="s">
        <v>83</v>
      </c>
      <c r="D5" s="201"/>
      <c r="E5" s="201"/>
      <c r="F5" s="23"/>
      <c r="G5" s="23"/>
      <c r="H5" s="23"/>
      <c r="I5" s="23"/>
      <c r="J5" s="23"/>
      <c r="K5" s="23"/>
      <c r="L5" s="23"/>
      <c r="M5" s="23"/>
      <c r="N5" s="23"/>
    </row>
    <row r="6" spans="1:14" ht="13.5" customHeight="1" x14ac:dyDescent="0.2">
      <c r="A6" s="201"/>
      <c r="B6" s="194"/>
      <c r="C6" s="47" t="s">
        <v>8</v>
      </c>
      <c r="D6" s="47" t="s">
        <v>9</v>
      </c>
      <c r="E6" s="47" t="s">
        <v>616</v>
      </c>
      <c r="F6" s="23"/>
      <c r="G6" s="23"/>
      <c r="H6" s="23"/>
      <c r="I6" s="23"/>
      <c r="J6" s="23"/>
      <c r="K6" s="23"/>
      <c r="L6" s="23"/>
      <c r="M6" s="23"/>
      <c r="N6" s="23"/>
    </row>
    <row r="7" spans="1:14" ht="42" customHeight="1" x14ac:dyDescent="0.2">
      <c r="A7" s="201"/>
      <c r="B7" s="194"/>
      <c r="C7" s="46" t="s">
        <v>84</v>
      </c>
      <c r="D7" s="46" t="s">
        <v>85</v>
      </c>
      <c r="E7" s="46" t="s">
        <v>86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">
      <c r="A8" s="47" t="s">
        <v>19</v>
      </c>
      <c r="B8" s="47" t="s">
        <v>20</v>
      </c>
      <c r="C8" s="47" t="s">
        <v>21</v>
      </c>
      <c r="D8" s="47" t="s">
        <v>22</v>
      </c>
      <c r="E8" s="47" t="s">
        <v>23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38.25" x14ac:dyDescent="0.2">
      <c r="A9" s="5" t="s">
        <v>155</v>
      </c>
      <c r="B9" s="99" t="s">
        <v>88</v>
      </c>
      <c r="C9" s="45">
        <v>0</v>
      </c>
      <c r="D9" s="45">
        <v>0</v>
      </c>
      <c r="E9" s="45">
        <v>0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38.25" x14ac:dyDescent="0.2">
      <c r="A10" s="5" t="s">
        <v>156</v>
      </c>
      <c r="B10" s="99" t="s">
        <v>90</v>
      </c>
      <c r="C10" s="45">
        <v>0</v>
      </c>
      <c r="D10" s="45">
        <v>0</v>
      </c>
      <c r="E10" s="45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5" customHeight="1" x14ac:dyDescent="0.2">
      <c r="A11" s="2" t="s">
        <v>157</v>
      </c>
      <c r="B11" s="99" t="s">
        <v>92</v>
      </c>
      <c r="C11" s="45">
        <f>L57</f>
        <v>4892730.0020000003</v>
      </c>
      <c r="D11" s="45">
        <f>L98</f>
        <v>4792945.0020000003</v>
      </c>
      <c r="E11" s="45">
        <f>L139</f>
        <v>4792945.0020000003</v>
      </c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38.25" x14ac:dyDescent="0.2">
      <c r="A12" s="5" t="s">
        <v>158</v>
      </c>
      <c r="B12" s="99" t="s">
        <v>110</v>
      </c>
      <c r="C12" s="45">
        <v>0</v>
      </c>
      <c r="D12" s="45">
        <v>0</v>
      </c>
      <c r="E12" s="45">
        <v>0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38.25" x14ac:dyDescent="0.2">
      <c r="A13" s="5" t="s">
        <v>159</v>
      </c>
      <c r="B13" s="99" t="s">
        <v>112</v>
      </c>
      <c r="C13" s="45">
        <v>0</v>
      </c>
      <c r="D13" s="45">
        <v>0</v>
      </c>
      <c r="E13" s="45">
        <v>0</v>
      </c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25.5" x14ac:dyDescent="0.2">
      <c r="A14" s="5" t="s">
        <v>160</v>
      </c>
      <c r="B14" s="99" t="s">
        <v>114</v>
      </c>
      <c r="C14" s="55">
        <f>C11</f>
        <v>4892730.0020000003</v>
      </c>
      <c r="D14" s="55">
        <f t="shared" ref="D14:E14" si="0">D11</f>
        <v>4792945.0020000003</v>
      </c>
      <c r="E14" s="55">
        <f t="shared" si="0"/>
        <v>4792945.0020000003</v>
      </c>
      <c r="F14" s="23"/>
      <c r="G14" s="23"/>
      <c r="H14" s="23"/>
      <c r="I14" s="23"/>
      <c r="J14" s="23"/>
      <c r="K14" s="23"/>
      <c r="L14" s="23"/>
      <c r="M14" s="23"/>
      <c r="N14" s="23"/>
    </row>
    <row r="15" spans="1:14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x14ac:dyDescent="0.2">
      <c r="A16" s="39" t="s">
        <v>161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x14ac:dyDescent="0.2">
      <c r="A18" s="214" t="s">
        <v>620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</row>
    <row r="19" spans="1:14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x14ac:dyDescent="0.2">
      <c r="A20" s="200" t="s">
        <v>162</v>
      </c>
      <c r="B20" s="200" t="s">
        <v>11</v>
      </c>
      <c r="C20" s="200" t="s">
        <v>163</v>
      </c>
      <c r="D20" s="201" t="s">
        <v>164</v>
      </c>
      <c r="E20" s="201"/>
      <c r="F20" s="201"/>
      <c r="G20" s="201"/>
      <c r="H20" s="201"/>
      <c r="I20" s="201"/>
      <c r="J20" s="201"/>
      <c r="K20" s="201"/>
      <c r="L20" s="194" t="s">
        <v>165</v>
      </c>
      <c r="M20" s="23"/>
      <c r="N20" s="23"/>
    </row>
    <row r="21" spans="1:14" x14ac:dyDescent="0.2">
      <c r="A21" s="200"/>
      <c r="B21" s="200"/>
      <c r="C21" s="200"/>
      <c r="D21" s="194" t="s">
        <v>382</v>
      </c>
      <c r="E21" s="201" t="s">
        <v>59</v>
      </c>
      <c r="F21" s="201"/>
      <c r="G21" s="201"/>
      <c r="H21" s="201"/>
      <c r="I21" s="201"/>
      <c r="J21" s="201"/>
      <c r="K21" s="201"/>
      <c r="L21" s="194"/>
      <c r="M21" s="23"/>
      <c r="N21" s="23"/>
    </row>
    <row r="22" spans="1:14" ht="24" customHeight="1" x14ac:dyDescent="0.2">
      <c r="A22" s="200"/>
      <c r="B22" s="200"/>
      <c r="C22" s="200"/>
      <c r="D22" s="194"/>
      <c r="E22" s="194" t="s">
        <v>166</v>
      </c>
      <c r="F22" s="194" t="s">
        <v>167</v>
      </c>
      <c r="G22" s="194" t="s">
        <v>168</v>
      </c>
      <c r="H22" s="200" t="s">
        <v>169</v>
      </c>
      <c r="I22" s="200"/>
      <c r="J22" s="200" t="s">
        <v>170</v>
      </c>
      <c r="K22" s="200"/>
      <c r="L22" s="194"/>
      <c r="M22" s="23"/>
      <c r="N22" s="23"/>
    </row>
    <row r="23" spans="1:14" ht="51" x14ac:dyDescent="0.2">
      <c r="A23" s="200"/>
      <c r="B23" s="200"/>
      <c r="C23" s="200"/>
      <c r="D23" s="194"/>
      <c r="E23" s="194"/>
      <c r="F23" s="194"/>
      <c r="G23" s="194"/>
      <c r="H23" s="49" t="s">
        <v>171</v>
      </c>
      <c r="I23" s="48" t="s">
        <v>172</v>
      </c>
      <c r="J23" s="49" t="s">
        <v>171</v>
      </c>
      <c r="K23" s="48" t="s">
        <v>173</v>
      </c>
      <c r="L23" s="194"/>
      <c r="M23" s="23"/>
      <c r="N23" s="23"/>
    </row>
    <row r="24" spans="1:14" x14ac:dyDescent="0.2">
      <c r="A24" s="47" t="s">
        <v>19</v>
      </c>
      <c r="B24" s="47" t="s">
        <v>20</v>
      </c>
      <c r="C24" s="47" t="s">
        <v>21</v>
      </c>
      <c r="D24" s="47" t="s">
        <v>22</v>
      </c>
      <c r="E24" s="47" t="s">
        <v>23</v>
      </c>
      <c r="F24" s="47" t="s">
        <v>24</v>
      </c>
      <c r="G24" s="47" t="s">
        <v>25</v>
      </c>
      <c r="H24" s="47" t="s">
        <v>26</v>
      </c>
      <c r="I24" s="47" t="s">
        <v>27</v>
      </c>
      <c r="J24" s="47" t="s">
        <v>28</v>
      </c>
      <c r="K24" s="47" t="s">
        <v>29</v>
      </c>
      <c r="L24" s="47" t="s">
        <v>174</v>
      </c>
      <c r="M24" s="23"/>
      <c r="N24" s="23"/>
    </row>
    <row r="25" spans="1:14" ht="29.25" customHeight="1" x14ac:dyDescent="0.2">
      <c r="A25" s="66" t="s">
        <v>429</v>
      </c>
      <c r="B25" s="70" t="s">
        <v>31</v>
      </c>
      <c r="C25" s="132">
        <v>1</v>
      </c>
      <c r="D25" s="131">
        <f t="shared" ref="D25:D56" si="1">E25+F25+G25+I25+K25</f>
        <v>24256.415999999997</v>
      </c>
      <c r="E25" s="68">
        <v>15160.26</v>
      </c>
      <c r="F25" s="131"/>
      <c r="G25" s="131"/>
      <c r="H25" s="47">
        <v>30</v>
      </c>
      <c r="I25" s="45">
        <f t="shared" ref="I25:I56" si="2">(E25+F25+G25)*H25/100</f>
        <v>4548.0779999999995</v>
      </c>
      <c r="J25" s="47">
        <v>30</v>
      </c>
      <c r="K25" s="45">
        <f t="shared" ref="K25:K56" si="3">(E25+F25+G25)*J25/100</f>
        <v>4548.0779999999995</v>
      </c>
      <c r="L25" s="45">
        <f>C25*D25*12-135162.99</f>
        <v>155914.00199999998</v>
      </c>
      <c r="M25" s="23"/>
      <c r="N25" s="114"/>
    </row>
    <row r="26" spans="1:14" ht="14.25" customHeight="1" x14ac:dyDescent="0.2">
      <c r="A26" s="66" t="s">
        <v>660</v>
      </c>
      <c r="B26" s="70" t="s">
        <v>33</v>
      </c>
      <c r="C26" s="132">
        <v>1</v>
      </c>
      <c r="D26" s="131">
        <f t="shared" si="1"/>
        <v>14440</v>
      </c>
      <c r="E26" s="68">
        <v>9025</v>
      </c>
      <c r="F26" s="131"/>
      <c r="G26" s="131"/>
      <c r="H26" s="47">
        <v>30</v>
      </c>
      <c r="I26" s="45">
        <f t="shared" si="2"/>
        <v>2707.5</v>
      </c>
      <c r="J26" s="47">
        <v>30</v>
      </c>
      <c r="K26" s="45">
        <f t="shared" si="3"/>
        <v>2707.5</v>
      </c>
      <c r="L26" s="45">
        <f>C26*D26*12-17366</f>
        <v>155914</v>
      </c>
      <c r="M26" s="23"/>
      <c r="N26" s="114"/>
    </row>
    <row r="27" spans="1:14" ht="16.5" customHeight="1" x14ac:dyDescent="0.2">
      <c r="A27" s="66" t="s">
        <v>404</v>
      </c>
      <c r="B27" s="70" t="s">
        <v>383</v>
      </c>
      <c r="C27" s="132">
        <v>1</v>
      </c>
      <c r="D27" s="131">
        <f t="shared" si="1"/>
        <v>20916.800000000003</v>
      </c>
      <c r="E27" s="68">
        <v>13073</v>
      </c>
      <c r="F27" s="131"/>
      <c r="G27" s="131"/>
      <c r="H27" s="47">
        <v>30</v>
      </c>
      <c r="I27" s="45">
        <f t="shared" si="2"/>
        <v>3921.9</v>
      </c>
      <c r="J27" s="47">
        <v>30</v>
      </c>
      <c r="K27" s="45">
        <f t="shared" si="3"/>
        <v>3921.9</v>
      </c>
      <c r="L27" s="45">
        <f>C27*D27*12-34411.6</f>
        <v>216590.00000000003</v>
      </c>
      <c r="M27" s="23"/>
      <c r="N27" s="114"/>
    </row>
    <row r="28" spans="1:14" ht="25.5" customHeight="1" x14ac:dyDescent="0.2">
      <c r="A28" s="66" t="s">
        <v>405</v>
      </c>
      <c r="B28" s="70" t="s">
        <v>438</v>
      </c>
      <c r="C28" s="132">
        <v>1</v>
      </c>
      <c r="D28" s="131">
        <f t="shared" si="1"/>
        <v>20916.800000000003</v>
      </c>
      <c r="E28" s="68">
        <v>13073</v>
      </c>
      <c r="F28" s="131"/>
      <c r="G28" s="131"/>
      <c r="H28" s="47">
        <v>30</v>
      </c>
      <c r="I28" s="45">
        <f t="shared" si="2"/>
        <v>3921.9</v>
      </c>
      <c r="J28" s="47">
        <v>30</v>
      </c>
      <c r="K28" s="45">
        <f t="shared" si="3"/>
        <v>3921.9</v>
      </c>
      <c r="L28" s="45">
        <f>C28*D28*12+26264.4</f>
        <v>277266.00000000006</v>
      </c>
      <c r="M28" s="23"/>
      <c r="N28" s="114"/>
    </row>
    <row r="29" spans="1:14" ht="16.5" customHeight="1" x14ac:dyDescent="0.2">
      <c r="A29" s="66" t="s">
        <v>408</v>
      </c>
      <c r="B29" s="70" t="s">
        <v>437</v>
      </c>
      <c r="C29" s="132">
        <v>1</v>
      </c>
      <c r="D29" s="131">
        <f t="shared" si="1"/>
        <v>20916.800000000003</v>
      </c>
      <c r="E29" s="68">
        <v>13073</v>
      </c>
      <c r="F29" s="131"/>
      <c r="G29" s="131"/>
      <c r="H29" s="47">
        <v>30</v>
      </c>
      <c r="I29" s="45">
        <f t="shared" si="2"/>
        <v>3921.9</v>
      </c>
      <c r="J29" s="47">
        <v>30</v>
      </c>
      <c r="K29" s="45">
        <f t="shared" si="3"/>
        <v>3921.9</v>
      </c>
      <c r="L29" s="45">
        <f>C29*D29*12-34411.6</f>
        <v>216590.00000000003</v>
      </c>
      <c r="M29" s="23"/>
      <c r="N29" s="114"/>
    </row>
    <row r="30" spans="1:14" ht="15" customHeight="1" x14ac:dyDescent="0.2">
      <c r="A30" s="66" t="s">
        <v>406</v>
      </c>
      <c r="B30" s="70" t="s">
        <v>439</v>
      </c>
      <c r="C30" s="132">
        <v>3.5</v>
      </c>
      <c r="D30" s="131">
        <f t="shared" si="1"/>
        <v>20916.800000000003</v>
      </c>
      <c r="E30" s="68">
        <v>13073</v>
      </c>
      <c r="F30" s="131"/>
      <c r="G30" s="131"/>
      <c r="H30" s="47">
        <v>30</v>
      </c>
      <c r="I30" s="45">
        <f t="shared" si="2"/>
        <v>3921.9</v>
      </c>
      <c r="J30" s="47">
        <v>30</v>
      </c>
      <c r="K30" s="45">
        <f t="shared" si="3"/>
        <v>3921.9</v>
      </c>
      <c r="L30" s="45">
        <f>C30*D30*12-431500.6</f>
        <v>447005.00000000023</v>
      </c>
      <c r="M30" s="23"/>
      <c r="N30" s="114"/>
    </row>
    <row r="31" spans="1:14" ht="16.5" customHeight="1" x14ac:dyDescent="0.2">
      <c r="A31" s="66" t="s">
        <v>430</v>
      </c>
      <c r="B31" s="70" t="s">
        <v>440</v>
      </c>
      <c r="C31" s="132">
        <v>1</v>
      </c>
      <c r="D31" s="131">
        <f t="shared" si="1"/>
        <v>20916.800000000003</v>
      </c>
      <c r="E31" s="68">
        <v>13073</v>
      </c>
      <c r="F31" s="131"/>
      <c r="G31" s="131"/>
      <c r="H31" s="47">
        <v>30</v>
      </c>
      <c r="I31" s="45">
        <f t="shared" si="2"/>
        <v>3921.9</v>
      </c>
      <c r="J31" s="47">
        <v>30</v>
      </c>
      <c r="K31" s="45">
        <f t="shared" si="3"/>
        <v>3921.9</v>
      </c>
      <c r="L31" s="45">
        <f>C31*D31*12-34411.6</f>
        <v>216590.00000000003</v>
      </c>
      <c r="M31" s="23"/>
      <c r="N31" s="114"/>
    </row>
    <row r="32" spans="1:14" ht="16.5" customHeight="1" x14ac:dyDescent="0.2">
      <c r="A32" s="66" t="s">
        <v>407</v>
      </c>
      <c r="B32" s="70" t="s">
        <v>441</v>
      </c>
      <c r="C32" s="132">
        <v>1</v>
      </c>
      <c r="D32" s="131">
        <f t="shared" si="1"/>
        <v>20916.800000000003</v>
      </c>
      <c r="E32" s="68">
        <v>13073</v>
      </c>
      <c r="F32" s="131"/>
      <c r="G32" s="131"/>
      <c r="H32" s="47">
        <v>30</v>
      </c>
      <c r="I32" s="45">
        <f t="shared" si="2"/>
        <v>3921.9</v>
      </c>
      <c r="J32" s="47">
        <v>30</v>
      </c>
      <c r="K32" s="45">
        <f t="shared" si="3"/>
        <v>3921.9</v>
      </c>
      <c r="L32" s="45">
        <f>C32*D32*12-34411.6</f>
        <v>216590.00000000003</v>
      </c>
      <c r="M32" s="23"/>
      <c r="N32" s="114"/>
    </row>
    <row r="33" spans="1:14" ht="15.75" customHeight="1" x14ac:dyDescent="0.2">
      <c r="A33" s="66" t="s">
        <v>409</v>
      </c>
      <c r="B33" s="70" t="s">
        <v>442</v>
      </c>
      <c r="C33" s="132">
        <v>1</v>
      </c>
      <c r="D33" s="131">
        <f t="shared" si="1"/>
        <v>16020.8</v>
      </c>
      <c r="E33" s="68">
        <v>10013</v>
      </c>
      <c r="F33" s="131"/>
      <c r="G33" s="68"/>
      <c r="H33" s="47">
        <v>30</v>
      </c>
      <c r="I33" s="45">
        <f t="shared" si="2"/>
        <v>3003.9</v>
      </c>
      <c r="J33" s="47">
        <v>30</v>
      </c>
      <c r="K33" s="45">
        <f t="shared" si="3"/>
        <v>3003.9</v>
      </c>
      <c r="L33" s="169">
        <f>C33*D33*6+73118.04</f>
        <v>169242.83999999997</v>
      </c>
      <c r="M33" s="23"/>
      <c r="N33" s="114"/>
    </row>
    <row r="34" spans="1:14" ht="16.5" customHeight="1" x14ac:dyDescent="0.2">
      <c r="A34" s="66" t="s">
        <v>410</v>
      </c>
      <c r="B34" s="70" t="s">
        <v>443</v>
      </c>
      <c r="C34" s="132">
        <v>0.6</v>
      </c>
      <c r="D34" s="131">
        <f t="shared" si="1"/>
        <v>16020.8</v>
      </c>
      <c r="E34" s="68">
        <v>10013</v>
      </c>
      <c r="F34" s="131"/>
      <c r="G34" s="131"/>
      <c r="H34" s="47">
        <v>30</v>
      </c>
      <c r="I34" s="45">
        <f t="shared" si="2"/>
        <v>3003.9</v>
      </c>
      <c r="J34" s="47">
        <v>30</v>
      </c>
      <c r="K34" s="45">
        <f t="shared" si="3"/>
        <v>3003.9</v>
      </c>
      <c r="L34" s="169">
        <f t="shared" ref="L34:L45" si="4">C34*D34*6</f>
        <v>57674.879999999997</v>
      </c>
      <c r="M34" s="23"/>
      <c r="N34" s="114"/>
    </row>
    <row r="35" spans="1:14" ht="16.5" customHeight="1" x14ac:dyDescent="0.2">
      <c r="A35" s="66" t="s">
        <v>411</v>
      </c>
      <c r="B35" s="70" t="s">
        <v>444</v>
      </c>
      <c r="C35" s="132">
        <v>0.75</v>
      </c>
      <c r="D35" s="131">
        <f t="shared" si="1"/>
        <v>16020.8</v>
      </c>
      <c r="E35" s="68">
        <v>10013</v>
      </c>
      <c r="F35" s="131"/>
      <c r="G35" s="131"/>
      <c r="H35" s="47">
        <v>30</v>
      </c>
      <c r="I35" s="45">
        <f t="shared" si="2"/>
        <v>3003.9</v>
      </c>
      <c r="J35" s="47">
        <v>30</v>
      </c>
      <c r="K35" s="45">
        <f t="shared" si="3"/>
        <v>3003.9</v>
      </c>
      <c r="L35" s="169">
        <f t="shared" si="4"/>
        <v>72093.599999999991</v>
      </c>
      <c r="M35" s="133"/>
      <c r="N35" s="114"/>
    </row>
    <row r="36" spans="1:14" ht="16.5" customHeight="1" x14ac:dyDescent="0.2">
      <c r="A36" s="66" t="s">
        <v>412</v>
      </c>
      <c r="B36" s="70" t="s">
        <v>445</v>
      </c>
      <c r="C36" s="132">
        <v>2.5</v>
      </c>
      <c r="D36" s="131">
        <f t="shared" si="1"/>
        <v>16020.8</v>
      </c>
      <c r="E36" s="68">
        <v>10013</v>
      </c>
      <c r="F36" s="131"/>
      <c r="G36" s="131"/>
      <c r="H36" s="47">
        <v>30</v>
      </c>
      <c r="I36" s="45">
        <f t="shared" si="2"/>
        <v>3003.9</v>
      </c>
      <c r="J36" s="47">
        <v>30</v>
      </c>
      <c r="K36" s="45">
        <f t="shared" si="3"/>
        <v>3003.9</v>
      </c>
      <c r="L36" s="169">
        <f t="shared" si="4"/>
        <v>240312</v>
      </c>
      <c r="M36" s="23"/>
      <c r="N36" s="114"/>
    </row>
    <row r="37" spans="1:14" ht="16.5" customHeight="1" x14ac:dyDescent="0.2">
      <c r="A37" s="66" t="s">
        <v>413</v>
      </c>
      <c r="B37" s="70" t="s">
        <v>446</v>
      </c>
      <c r="C37" s="132">
        <v>1</v>
      </c>
      <c r="D37" s="131">
        <f t="shared" si="1"/>
        <v>16020.8</v>
      </c>
      <c r="E37" s="68">
        <v>10013</v>
      </c>
      <c r="F37" s="131"/>
      <c r="G37" s="131"/>
      <c r="H37" s="47">
        <v>30</v>
      </c>
      <c r="I37" s="45">
        <f t="shared" si="2"/>
        <v>3003.9</v>
      </c>
      <c r="J37" s="47">
        <v>30</v>
      </c>
      <c r="K37" s="45">
        <f t="shared" si="3"/>
        <v>3003.9</v>
      </c>
      <c r="L37" s="169">
        <f t="shared" si="4"/>
        <v>96124.799999999988</v>
      </c>
      <c r="M37" s="23"/>
      <c r="N37" s="114"/>
    </row>
    <row r="38" spans="1:14" ht="16.5" customHeight="1" x14ac:dyDescent="0.2">
      <c r="A38" s="66" t="s">
        <v>414</v>
      </c>
      <c r="B38" s="70" t="s">
        <v>447</v>
      </c>
      <c r="C38" s="132">
        <v>0.5</v>
      </c>
      <c r="D38" s="131">
        <f t="shared" si="1"/>
        <v>11884.8</v>
      </c>
      <c r="E38" s="68">
        <v>7428</v>
      </c>
      <c r="F38" s="131"/>
      <c r="G38" s="131"/>
      <c r="H38" s="47">
        <v>30</v>
      </c>
      <c r="I38" s="45">
        <f t="shared" si="2"/>
        <v>2228.4</v>
      </c>
      <c r="J38" s="47">
        <v>30</v>
      </c>
      <c r="K38" s="45">
        <f t="shared" si="3"/>
        <v>2228.4</v>
      </c>
      <c r="L38" s="169">
        <f t="shared" si="4"/>
        <v>35654.399999999994</v>
      </c>
      <c r="M38" s="23"/>
      <c r="N38" s="114"/>
    </row>
    <row r="39" spans="1:14" ht="16.5" customHeight="1" x14ac:dyDescent="0.2">
      <c r="A39" s="67" t="s">
        <v>415</v>
      </c>
      <c r="B39" s="70" t="s">
        <v>448</v>
      </c>
      <c r="C39" s="132">
        <v>1</v>
      </c>
      <c r="D39" s="131">
        <f t="shared" si="1"/>
        <v>11884.8</v>
      </c>
      <c r="E39" s="68">
        <v>7428</v>
      </c>
      <c r="F39" s="131"/>
      <c r="G39" s="131"/>
      <c r="H39" s="47">
        <v>30</v>
      </c>
      <c r="I39" s="45">
        <f t="shared" si="2"/>
        <v>2228.4</v>
      </c>
      <c r="J39" s="47">
        <v>30</v>
      </c>
      <c r="K39" s="45">
        <f t="shared" si="3"/>
        <v>2228.4</v>
      </c>
      <c r="L39" s="169">
        <f t="shared" si="4"/>
        <v>71308.799999999988</v>
      </c>
      <c r="M39" s="23"/>
      <c r="N39" s="114"/>
    </row>
    <row r="40" spans="1:14" ht="16.5" customHeight="1" x14ac:dyDescent="0.2">
      <c r="A40" s="67" t="s">
        <v>416</v>
      </c>
      <c r="B40" s="70" t="s">
        <v>449</v>
      </c>
      <c r="C40" s="132">
        <v>1.5</v>
      </c>
      <c r="D40" s="131">
        <f t="shared" si="1"/>
        <v>8276.7999999999993</v>
      </c>
      <c r="E40" s="68">
        <v>5173</v>
      </c>
      <c r="F40" s="131"/>
      <c r="G40" s="131"/>
      <c r="H40" s="47">
        <v>30</v>
      </c>
      <c r="I40" s="45">
        <f t="shared" si="2"/>
        <v>1551.9</v>
      </c>
      <c r="J40" s="47">
        <v>30</v>
      </c>
      <c r="K40" s="45">
        <f t="shared" si="3"/>
        <v>1551.9</v>
      </c>
      <c r="L40" s="169">
        <f t="shared" si="4"/>
        <v>74491.199999999997</v>
      </c>
      <c r="M40" s="23"/>
      <c r="N40" s="114"/>
    </row>
    <row r="41" spans="1:14" ht="16.5" customHeight="1" x14ac:dyDescent="0.2">
      <c r="A41" s="67" t="s">
        <v>417</v>
      </c>
      <c r="B41" s="70" t="s">
        <v>450</v>
      </c>
      <c r="C41" s="132">
        <v>2</v>
      </c>
      <c r="D41" s="131">
        <f t="shared" si="1"/>
        <v>8150.4</v>
      </c>
      <c r="E41" s="68">
        <v>5094</v>
      </c>
      <c r="F41" s="131"/>
      <c r="G41" s="131"/>
      <c r="H41" s="47">
        <v>30</v>
      </c>
      <c r="I41" s="45">
        <f t="shared" si="2"/>
        <v>1528.2</v>
      </c>
      <c r="J41" s="47">
        <v>30</v>
      </c>
      <c r="K41" s="45">
        <f t="shared" si="3"/>
        <v>1528.2</v>
      </c>
      <c r="L41" s="169">
        <f t="shared" si="4"/>
        <v>97804.799999999988</v>
      </c>
      <c r="M41" s="23"/>
      <c r="N41" s="114"/>
    </row>
    <row r="42" spans="1:14" ht="16.5" customHeight="1" x14ac:dyDescent="0.2">
      <c r="A42" s="67" t="s">
        <v>418</v>
      </c>
      <c r="B42" s="70" t="s">
        <v>451</v>
      </c>
      <c r="C42" s="132">
        <v>2.2999999999999998</v>
      </c>
      <c r="D42" s="131">
        <f t="shared" si="1"/>
        <v>9499.2000000000007</v>
      </c>
      <c r="E42" s="68">
        <v>5937</v>
      </c>
      <c r="F42" s="131"/>
      <c r="G42" s="131"/>
      <c r="H42" s="47">
        <v>30</v>
      </c>
      <c r="I42" s="45">
        <f t="shared" si="2"/>
        <v>1781.1</v>
      </c>
      <c r="J42" s="47">
        <v>30</v>
      </c>
      <c r="K42" s="45">
        <f t="shared" si="3"/>
        <v>1781.1</v>
      </c>
      <c r="L42" s="169">
        <f t="shared" si="4"/>
        <v>131088.95999999999</v>
      </c>
      <c r="M42" s="23"/>
      <c r="N42" s="114"/>
    </row>
    <row r="43" spans="1:14" ht="16.5" customHeight="1" x14ac:dyDescent="0.2">
      <c r="A43" s="67" t="s">
        <v>419</v>
      </c>
      <c r="B43" s="70" t="s">
        <v>435</v>
      </c>
      <c r="C43" s="132">
        <v>0.1</v>
      </c>
      <c r="D43" s="131">
        <f t="shared" si="1"/>
        <v>6851.2000000000007</v>
      </c>
      <c r="E43" s="68">
        <v>4282</v>
      </c>
      <c r="F43" s="131"/>
      <c r="G43" s="131"/>
      <c r="H43" s="47">
        <v>30</v>
      </c>
      <c r="I43" s="45">
        <f t="shared" si="2"/>
        <v>1284.5999999999999</v>
      </c>
      <c r="J43" s="47">
        <v>30</v>
      </c>
      <c r="K43" s="45">
        <f t="shared" si="3"/>
        <v>1284.5999999999999</v>
      </c>
      <c r="L43" s="169">
        <f t="shared" si="4"/>
        <v>4110.7200000000012</v>
      </c>
      <c r="M43" s="23"/>
      <c r="N43" s="114"/>
    </row>
    <row r="44" spans="1:14" ht="16.5" customHeight="1" x14ac:dyDescent="0.2">
      <c r="A44" s="67" t="s">
        <v>420</v>
      </c>
      <c r="B44" s="70" t="s">
        <v>452</v>
      </c>
      <c r="C44" s="132">
        <v>8.25</v>
      </c>
      <c r="D44" s="131">
        <f t="shared" si="1"/>
        <v>7238.4</v>
      </c>
      <c r="E44" s="68">
        <v>4524</v>
      </c>
      <c r="F44" s="131"/>
      <c r="G44" s="131"/>
      <c r="H44" s="47">
        <v>30</v>
      </c>
      <c r="I44" s="45">
        <f t="shared" si="2"/>
        <v>1357.2</v>
      </c>
      <c r="J44" s="47">
        <v>30</v>
      </c>
      <c r="K44" s="45">
        <f t="shared" si="3"/>
        <v>1357.2</v>
      </c>
      <c r="L44" s="169">
        <f t="shared" si="4"/>
        <v>358300.8</v>
      </c>
      <c r="M44" s="23"/>
      <c r="N44" s="114"/>
    </row>
    <row r="45" spans="1:14" ht="16.5" customHeight="1" x14ac:dyDescent="0.2">
      <c r="A45" s="67" t="s">
        <v>421</v>
      </c>
      <c r="B45" s="70" t="s">
        <v>453</v>
      </c>
      <c r="C45" s="132">
        <v>1</v>
      </c>
      <c r="D45" s="131">
        <f t="shared" si="1"/>
        <v>7238.4</v>
      </c>
      <c r="E45" s="68">
        <v>4524</v>
      </c>
      <c r="F45" s="131"/>
      <c r="G45" s="131"/>
      <c r="H45" s="47">
        <v>30</v>
      </c>
      <c r="I45" s="45">
        <f t="shared" si="2"/>
        <v>1357.2</v>
      </c>
      <c r="J45" s="47">
        <v>30</v>
      </c>
      <c r="K45" s="45">
        <f t="shared" si="3"/>
        <v>1357.2</v>
      </c>
      <c r="L45" s="45">
        <f t="shared" si="4"/>
        <v>43430.399999999994</v>
      </c>
      <c r="M45" s="23"/>
      <c r="N45" s="114"/>
    </row>
    <row r="46" spans="1:14" ht="16.5" customHeight="1" x14ac:dyDescent="0.2">
      <c r="A46" s="67" t="s">
        <v>422</v>
      </c>
      <c r="B46" s="70" t="s">
        <v>454</v>
      </c>
      <c r="C46" s="132">
        <v>1.5</v>
      </c>
      <c r="D46" s="131">
        <f t="shared" si="1"/>
        <v>13603.2</v>
      </c>
      <c r="E46" s="68">
        <v>8502</v>
      </c>
      <c r="F46" s="131"/>
      <c r="G46" s="131"/>
      <c r="H46" s="47">
        <v>30</v>
      </c>
      <c r="I46" s="45">
        <f t="shared" si="2"/>
        <v>2550.6</v>
      </c>
      <c r="J46" s="47">
        <v>30</v>
      </c>
      <c r="K46" s="45">
        <f t="shared" si="3"/>
        <v>2550.6</v>
      </c>
      <c r="L46" s="169">
        <f t="shared" ref="L46:L56" si="5">C46*D46*6</f>
        <v>122428.80000000002</v>
      </c>
      <c r="M46" s="23"/>
      <c r="N46" s="114"/>
    </row>
    <row r="47" spans="1:14" ht="16.5" customHeight="1" x14ac:dyDescent="0.2">
      <c r="A47" s="67" t="s">
        <v>423</v>
      </c>
      <c r="B47" s="70" t="s">
        <v>436</v>
      </c>
      <c r="C47" s="132">
        <v>1</v>
      </c>
      <c r="D47" s="131">
        <f t="shared" si="1"/>
        <v>16020.8</v>
      </c>
      <c r="E47" s="68">
        <v>10013</v>
      </c>
      <c r="F47" s="131"/>
      <c r="G47" s="131"/>
      <c r="H47" s="47">
        <v>30</v>
      </c>
      <c r="I47" s="45">
        <f t="shared" si="2"/>
        <v>3003.9</v>
      </c>
      <c r="J47" s="47">
        <v>30</v>
      </c>
      <c r="K47" s="45">
        <f t="shared" si="3"/>
        <v>3003.9</v>
      </c>
      <c r="L47" s="169">
        <f t="shared" si="5"/>
        <v>96124.799999999988</v>
      </c>
      <c r="M47" s="23"/>
      <c r="N47" s="114"/>
    </row>
    <row r="48" spans="1:14" ht="16.5" customHeight="1" x14ac:dyDescent="0.2">
      <c r="A48" s="67" t="s">
        <v>431</v>
      </c>
      <c r="B48" s="70" t="s">
        <v>455</v>
      </c>
      <c r="C48" s="132">
        <v>6</v>
      </c>
      <c r="D48" s="131">
        <f t="shared" si="1"/>
        <v>8427.2000000000007</v>
      </c>
      <c r="E48" s="68">
        <v>5267</v>
      </c>
      <c r="F48" s="131"/>
      <c r="G48" s="131"/>
      <c r="H48" s="47">
        <v>30</v>
      </c>
      <c r="I48" s="45">
        <f t="shared" si="2"/>
        <v>1580.1</v>
      </c>
      <c r="J48" s="47">
        <v>30</v>
      </c>
      <c r="K48" s="45">
        <f t="shared" si="3"/>
        <v>1580.1</v>
      </c>
      <c r="L48" s="169">
        <f>C48*D48*6+69235</f>
        <v>372614.2</v>
      </c>
      <c r="M48" s="23"/>
      <c r="N48" s="114"/>
    </row>
    <row r="49" spans="1:14" ht="16.5" customHeight="1" x14ac:dyDescent="0.2">
      <c r="A49" s="67" t="s">
        <v>424</v>
      </c>
      <c r="B49" s="70" t="s">
        <v>456</v>
      </c>
      <c r="C49" s="132">
        <v>0.5</v>
      </c>
      <c r="D49" s="131">
        <f t="shared" si="1"/>
        <v>8262.4</v>
      </c>
      <c r="E49" s="68">
        <v>5164</v>
      </c>
      <c r="F49" s="131"/>
      <c r="G49" s="131"/>
      <c r="H49" s="47">
        <v>30</v>
      </c>
      <c r="I49" s="45">
        <f t="shared" si="2"/>
        <v>1549.2</v>
      </c>
      <c r="J49" s="47">
        <v>30</v>
      </c>
      <c r="K49" s="45">
        <f t="shared" si="3"/>
        <v>1549.2</v>
      </c>
      <c r="L49" s="169">
        <f t="shared" si="5"/>
        <v>24787.199999999997</v>
      </c>
      <c r="M49" s="23"/>
      <c r="N49" s="114"/>
    </row>
    <row r="50" spans="1:14" ht="16.5" customHeight="1" x14ac:dyDescent="0.2">
      <c r="A50" s="67" t="s">
        <v>425</v>
      </c>
      <c r="B50" s="70" t="s">
        <v>457</v>
      </c>
      <c r="C50" s="132">
        <v>1</v>
      </c>
      <c r="D50" s="131">
        <f t="shared" si="1"/>
        <v>6851.2000000000007</v>
      </c>
      <c r="E50" s="68">
        <v>4282</v>
      </c>
      <c r="F50" s="131"/>
      <c r="G50" s="131"/>
      <c r="H50" s="47">
        <v>30</v>
      </c>
      <c r="I50" s="45">
        <f t="shared" si="2"/>
        <v>1284.5999999999999</v>
      </c>
      <c r="J50" s="47">
        <v>30</v>
      </c>
      <c r="K50" s="45">
        <f t="shared" si="3"/>
        <v>1284.5999999999999</v>
      </c>
      <c r="L50" s="169">
        <f t="shared" si="5"/>
        <v>41107.200000000004</v>
      </c>
      <c r="M50" s="23"/>
      <c r="N50" s="114"/>
    </row>
    <row r="51" spans="1:14" ht="16.5" customHeight="1" x14ac:dyDescent="0.2">
      <c r="A51" s="67" t="s">
        <v>426</v>
      </c>
      <c r="B51" s="70" t="s">
        <v>458</v>
      </c>
      <c r="C51" s="132">
        <v>0.75</v>
      </c>
      <c r="D51" s="131">
        <f t="shared" si="1"/>
        <v>5617.6</v>
      </c>
      <c r="E51" s="68">
        <v>3511</v>
      </c>
      <c r="F51" s="131"/>
      <c r="G51" s="131"/>
      <c r="H51" s="47">
        <v>30</v>
      </c>
      <c r="I51" s="45">
        <f t="shared" si="2"/>
        <v>1053.3</v>
      </c>
      <c r="J51" s="47">
        <v>30</v>
      </c>
      <c r="K51" s="45">
        <f t="shared" si="3"/>
        <v>1053.3</v>
      </c>
      <c r="L51" s="169">
        <f t="shared" si="5"/>
        <v>25279.200000000004</v>
      </c>
      <c r="M51" s="23"/>
      <c r="N51" s="114"/>
    </row>
    <row r="52" spans="1:14" ht="16.5" customHeight="1" x14ac:dyDescent="0.2">
      <c r="A52" s="67" t="s">
        <v>427</v>
      </c>
      <c r="B52" s="70" t="s">
        <v>459</v>
      </c>
      <c r="C52" s="132">
        <v>1</v>
      </c>
      <c r="D52" s="131">
        <f t="shared" si="1"/>
        <v>5617.6</v>
      </c>
      <c r="E52" s="68">
        <v>3511</v>
      </c>
      <c r="F52" s="131"/>
      <c r="G52" s="131"/>
      <c r="H52" s="47">
        <v>30</v>
      </c>
      <c r="I52" s="45">
        <f t="shared" si="2"/>
        <v>1053.3</v>
      </c>
      <c r="J52" s="47">
        <v>30</v>
      </c>
      <c r="K52" s="45">
        <f t="shared" si="3"/>
        <v>1053.3</v>
      </c>
      <c r="L52" s="169">
        <f t="shared" si="5"/>
        <v>33705.600000000006</v>
      </c>
      <c r="M52" s="23"/>
      <c r="N52" s="114"/>
    </row>
    <row r="53" spans="1:14" ht="16.5" customHeight="1" x14ac:dyDescent="0.2">
      <c r="A53" s="67" t="s">
        <v>432</v>
      </c>
      <c r="B53" s="70" t="s">
        <v>460</v>
      </c>
      <c r="C53" s="132">
        <v>0.75</v>
      </c>
      <c r="D53" s="131">
        <f t="shared" si="1"/>
        <v>5617.6</v>
      </c>
      <c r="E53" s="68">
        <v>3511</v>
      </c>
      <c r="F53" s="131"/>
      <c r="G53" s="131"/>
      <c r="H53" s="47">
        <v>30</v>
      </c>
      <c r="I53" s="45">
        <f t="shared" si="2"/>
        <v>1053.3</v>
      </c>
      <c r="J53" s="47">
        <v>30</v>
      </c>
      <c r="K53" s="45">
        <f t="shared" si="3"/>
        <v>1053.3</v>
      </c>
      <c r="L53" s="169">
        <f t="shared" si="5"/>
        <v>25279.200000000004</v>
      </c>
      <c r="M53" s="23"/>
      <c r="N53" s="114"/>
    </row>
    <row r="54" spans="1:14" ht="16.5" customHeight="1" x14ac:dyDescent="0.2">
      <c r="A54" s="67" t="s">
        <v>433</v>
      </c>
      <c r="B54" s="70" t="s">
        <v>461</v>
      </c>
      <c r="C54" s="132">
        <v>7.5</v>
      </c>
      <c r="D54" s="131">
        <f t="shared" si="1"/>
        <v>11884.8</v>
      </c>
      <c r="E54" s="68">
        <v>7428</v>
      </c>
      <c r="F54" s="131"/>
      <c r="G54" s="131"/>
      <c r="H54" s="47">
        <v>30</v>
      </c>
      <c r="I54" s="45">
        <f t="shared" si="2"/>
        <v>2228.4</v>
      </c>
      <c r="J54" s="47">
        <v>30</v>
      </c>
      <c r="K54" s="45">
        <f t="shared" si="3"/>
        <v>2228.4</v>
      </c>
      <c r="L54" s="169">
        <f t="shared" si="5"/>
        <v>534816</v>
      </c>
      <c r="M54" s="23"/>
      <c r="N54" s="114"/>
    </row>
    <row r="55" spans="1:14" ht="16.5" customHeight="1" x14ac:dyDescent="0.2">
      <c r="A55" s="67" t="s">
        <v>434</v>
      </c>
      <c r="B55" s="70" t="s">
        <v>462</v>
      </c>
      <c r="C55" s="132">
        <v>1.5</v>
      </c>
      <c r="D55" s="131">
        <f t="shared" si="1"/>
        <v>8427.2000000000007</v>
      </c>
      <c r="E55" s="68">
        <v>5267</v>
      </c>
      <c r="F55" s="131"/>
      <c r="G55" s="131"/>
      <c r="H55" s="47">
        <v>30</v>
      </c>
      <c r="I55" s="45">
        <f t="shared" si="2"/>
        <v>1580.1</v>
      </c>
      <c r="J55" s="47">
        <v>30</v>
      </c>
      <c r="K55" s="45">
        <f t="shared" si="3"/>
        <v>1580.1</v>
      </c>
      <c r="L55" s="169">
        <f t="shared" si="5"/>
        <v>75844.800000000003</v>
      </c>
      <c r="M55" s="23"/>
      <c r="N55" s="114"/>
    </row>
    <row r="56" spans="1:14" ht="16.5" customHeight="1" x14ac:dyDescent="0.2">
      <c r="A56" s="67" t="s">
        <v>428</v>
      </c>
      <c r="B56" s="70" t="s">
        <v>463</v>
      </c>
      <c r="C56" s="132">
        <v>2</v>
      </c>
      <c r="D56" s="131">
        <f t="shared" si="1"/>
        <v>7238.4</v>
      </c>
      <c r="E56" s="68">
        <v>4524</v>
      </c>
      <c r="F56" s="131"/>
      <c r="G56" s="131"/>
      <c r="H56" s="47">
        <v>30</v>
      </c>
      <c r="I56" s="45">
        <f t="shared" si="2"/>
        <v>1357.2</v>
      </c>
      <c r="J56" s="47">
        <v>30</v>
      </c>
      <c r="K56" s="45">
        <f t="shared" si="3"/>
        <v>1357.2</v>
      </c>
      <c r="L56" s="169">
        <f t="shared" si="5"/>
        <v>86860.799999999988</v>
      </c>
      <c r="M56" s="23"/>
      <c r="N56" s="114"/>
    </row>
    <row r="57" spans="1:14" ht="17.25" customHeight="1" x14ac:dyDescent="0.2">
      <c r="A57" s="47" t="s">
        <v>123</v>
      </c>
      <c r="B57" s="47">
        <v>2110</v>
      </c>
      <c r="C57" s="10">
        <f>SUM(C25:C56)</f>
        <v>56.5</v>
      </c>
      <c r="D57" s="49" t="s">
        <v>1</v>
      </c>
      <c r="E57" s="49" t="s">
        <v>1</v>
      </c>
      <c r="F57" s="49" t="s">
        <v>1</v>
      </c>
      <c r="G57" s="49" t="s">
        <v>1</v>
      </c>
      <c r="H57" s="49" t="s">
        <v>1</v>
      </c>
      <c r="I57" s="49" t="s">
        <v>1</v>
      </c>
      <c r="J57" s="49" t="s">
        <v>1</v>
      </c>
      <c r="K57" s="49" t="s">
        <v>1</v>
      </c>
      <c r="L57" s="65">
        <f>SUM(L25:L56)+99785</f>
        <v>4892730.0020000003</v>
      </c>
      <c r="M57" s="133"/>
      <c r="N57" s="134"/>
    </row>
    <row r="58" spans="1:14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25"/>
      <c r="N58" s="226"/>
    </row>
    <row r="59" spans="1:14" x14ac:dyDescent="0.2">
      <c r="A59" s="214" t="s">
        <v>621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</row>
    <row r="60" spans="1:14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114"/>
      <c r="N60" s="23"/>
    </row>
    <row r="61" spans="1:14" x14ac:dyDescent="0.2">
      <c r="A61" s="200" t="s">
        <v>162</v>
      </c>
      <c r="B61" s="200" t="s">
        <v>11</v>
      </c>
      <c r="C61" s="200" t="s">
        <v>163</v>
      </c>
      <c r="D61" s="201" t="s">
        <v>164</v>
      </c>
      <c r="E61" s="201"/>
      <c r="F61" s="201"/>
      <c r="G61" s="201"/>
      <c r="H61" s="201"/>
      <c r="I61" s="201"/>
      <c r="J61" s="201"/>
      <c r="K61" s="201"/>
      <c r="L61" s="194" t="s">
        <v>165</v>
      </c>
      <c r="M61" s="23"/>
      <c r="N61" s="23"/>
    </row>
    <row r="62" spans="1:14" x14ac:dyDescent="0.2">
      <c r="A62" s="200"/>
      <c r="B62" s="200"/>
      <c r="C62" s="200"/>
      <c r="D62" s="194" t="s">
        <v>382</v>
      </c>
      <c r="E62" s="201" t="s">
        <v>59</v>
      </c>
      <c r="F62" s="201"/>
      <c r="G62" s="201"/>
      <c r="H62" s="201"/>
      <c r="I62" s="201"/>
      <c r="J62" s="201"/>
      <c r="K62" s="201"/>
      <c r="L62" s="194"/>
      <c r="M62" s="23"/>
      <c r="N62" s="23"/>
    </row>
    <row r="63" spans="1:14" ht="24" customHeight="1" x14ac:dyDescent="0.2">
      <c r="A63" s="200"/>
      <c r="B63" s="200"/>
      <c r="C63" s="200"/>
      <c r="D63" s="194"/>
      <c r="E63" s="194" t="s">
        <v>166</v>
      </c>
      <c r="F63" s="194" t="s">
        <v>167</v>
      </c>
      <c r="G63" s="194" t="s">
        <v>168</v>
      </c>
      <c r="H63" s="200" t="s">
        <v>169</v>
      </c>
      <c r="I63" s="200"/>
      <c r="J63" s="200" t="s">
        <v>170</v>
      </c>
      <c r="K63" s="200"/>
      <c r="L63" s="194"/>
      <c r="M63" s="23"/>
      <c r="N63" s="23"/>
    </row>
    <row r="64" spans="1:14" ht="51" x14ac:dyDescent="0.2">
      <c r="A64" s="200"/>
      <c r="B64" s="200"/>
      <c r="C64" s="200"/>
      <c r="D64" s="194"/>
      <c r="E64" s="194"/>
      <c r="F64" s="194"/>
      <c r="G64" s="194"/>
      <c r="H64" s="49" t="s">
        <v>171</v>
      </c>
      <c r="I64" s="48" t="s">
        <v>172</v>
      </c>
      <c r="J64" s="49" t="s">
        <v>171</v>
      </c>
      <c r="K64" s="48" t="s">
        <v>173</v>
      </c>
      <c r="L64" s="194"/>
      <c r="M64" s="23"/>
      <c r="N64" s="23"/>
    </row>
    <row r="65" spans="1:14" x14ac:dyDescent="0.2">
      <c r="A65" s="47" t="s">
        <v>19</v>
      </c>
      <c r="B65" s="47" t="s">
        <v>20</v>
      </c>
      <c r="C65" s="47" t="s">
        <v>21</v>
      </c>
      <c r="D65" s="47" t="s">
        <v>22</v>
      </c>
      <c r="E65" s="47" t="s">
        <v>23</v>
      </c>
      <c r="F65" s="47" t="s">
        <v>24</v>
      </c>
      <c r="G65" s="47" t="s">
        <v>25</v>
      </c>
      <c r="H65" s="47" t="s">
        <v>26</v>
      </c>
      <c r="I65" s="47" t="s">
        <v>27</v>
      </c>
      <c r="J65" s="47" t="s">
        <v>28</v>
      </c>
      <c r="K65" s="47" t="s">
        <v>29</v>
      </c>
      <c r="L65" s="47" t="s">
        <v>174</v>
      </c>
      <c r="M65" s="23"/>
      <c r="N65" s="23"/>
    </row>
    <row r="66" spans="1:14" ht="27.75" customHeight="1" x14ac:dyDescent="0.2">
      <c r="A66" s="66" t="s">
        <v>429</v>
      </c>
      <c r="B66" s="70" t="s">
        <v>31</v>
      </c>
      <c r="C66" s="171">
        <v>1</v>
      </c>
      <c r="D66" s="169">
        <f t="shared" ref="D66:D97" si="6">E66+F66+G66+I66+K66</f>
        <v>24256.415999999997</v>
      </c>
      <c r="E66" s="68">
        <v>15160.26</v>
      </c>
      <c r="F66" s="169"/>
      <c r="G66" s="169"/>
      <c r="H66" s="171">
        <v>30</v>
      </c>
      <c r="I66" s="169">
        <f t="shared" ref="I66:I97" si="7">(E66+F66+G66)*H66/100</f>
        <v>4548.0779999999995</v>
      </c>
      <c r="J66" s="171">
        <v>30</v>
      </c>
      <c r="K66" s="169">
        <f t="shared" ref="K66:K97" si="8">(E66+F66+G66)*J66/100</f>
        <v>4548.0779999999995</v>
      </c>
      <c r="L66" s="169">
        <f>C66*D66*12-135162.99</f>
        <v>155914.00199999998</v>
      </c>
      <c r="M66" s="23"/>
      <c r="N66" s="23"/>
    </row>
    <row r="67" spans="1:14" ht="12.75" customHeight="1" x14ac:dyDescent="0.2">
      <c r="A67" s="66" t="s">
        <v>660</v>
      </c>
      <c r="B67" s="70" t="s">
        <v>33</v>
      </c>
      <c r="C67" s="171">
        <v>1</v>
      </c>
      <c r="D67" s="169">
        <f t="shared" si="6"/>
        <v>14440</v>
      </c>
      <c r="E67" s="68">
        <v>9025</v>
      </c>
      <c r="F67" s="169"/>
      <c r="G67" s="169"/>
      <c r="H67" s="171">
        <v>30</v>
      </c>
      <c r="I67" s="169">
        <f t="shared" si="7"/>
        <v>2707.5</v>
      </c>
      <c r="J67" s="171">
        <v>30</v>
      </c>
      <c r="K67" s="169">
        <f t="shared" si="8"/>
        <v>2707.5</v>
      </c>
      <c r="L67" s="169">
        <f>C67*D67*12-17366</f>
        <v>155914</v>
      </c>
      <c r="M67" s="23"/>
      <c r="N67" s="23"/>
    </row>
    <row r="68" spans="1:14" ht="12" customHeight="1" x14ac:dyDescent="0.2">
      <c r="A68" s="66" t="s">
        <v>404</v>
      </c>
      <c r="B68" s="70" t="s">
        <v>383</v>
      </c>
      <c r="C68" s="171">
        <v>1</v>
      </c>
      <c r="D68" s="169">
        <f t="shared" si="6"/>
        <v>20916.800000000003</v>
      </c>
      <c r="E68" s="68">
        <v>13073</v>
      </c>
      <c r="F68" s="169"/>
      <c r="G68" s="169"/>
      <c r="H68" s="171">
        <v>30</v>
      </c>
      <c r="I68" s="169">
        <f t="shared" si="7"/>
        <v>3921.9</v>
      </c>
      <c r="J68" s="171">
        <v>30</v>
      </c>
      <c r="K68" s="169">
        <f t="shared" si="8"/>
        <v>3921.9</v>
      </c>
      <c r="L68" s="169">
        <f>C68*D68*12-34411.6</f>
        <v>216590.00000000003</v>
      </c>
      <c r="M68" s="23"/>
      <c r="N68" s="23"/>
    </row>
    <row r="69" spans="1:14" ht="27.75" customHeight="1" x14ac:dyDescent="0.2">
      <c r="A69" s="66" t="s">
        <v>405</v>
      </c>
      <c r="B69" s="70" t="s">
        <v>438</v>
      </c>
      <c r="C69" s="171">
        <v>1</v>
      </c>
      <c r="D69" s="169">
        <f t="shared" si="6"/>
        <v>20916.800000000003</v>
      </c>
      <c r="E69" s="68">
        <v>13073</v>
      </c>
      <c r="F69" s="169"/>
      <c r="G69" s="169"/>
      <c r="H69" s="171">
        <v>30</v>
      </c>
      <c r="I69" s="169">
        <f t="shared" si="7"/>
        <v>3921.9</v>
      </c>
      <c r="J69" s="171">
        <v>30</v>
      </c>
      <c r="K69" s="169">
        <f t="shared" si="8"/>
        <v>3921.9</v>
      </c>
      <c r="L69" s="169">
        <f>C69*D69*12+26264.4</f>
        <v>277266.00000000006</v>
      </c>
      <c r="M69" s="23"/>
      <c r="N69" s="23"/>
    </row>
    <row r="70" spans="1:14" ht="15" customHeight="1" x14ac:dyDescent="0.2">
      <c r="A70" s="66" t="s">
        <v>408</v>
      </c>
      <c r="B70" s="70" t="s">
        <v>437</v>
      </c>
      <c r="C70" s="171">
        <v>1</v>
      </c>
      <c r="D70" s="169">
        <f t="shared" si="6"/>
        <v>20916.800000000003</v>
      </c>
      <c r="E70" s="68">
        <v>13073</v>
      </c>
      <c r="F70" s="169"/>
      <c r="G70" s="169"/>
      <c r="H70" s="171">
        <v>30</v>
      </c>
      <c r="I70" s="169">
        <f t="shared" si="7"/>
        <v>3921.9</v>
      </c>
      <c r="J70" s="171">
        <v>30</v>
      </c>
      <c r="K70" s="169">
        <f t="shared" si="8"/>
        <v>3921.9</v>
      </c>
      <c r="L70" s="169">
        <f>C70*D70*12-34411.6</f>
        <v>216590.00000000003</v>
      </c>
      <c r="M70" s="23"/>
      <c r="N70" s="23"/>
    </row>
    <row r="71" spans="1:14" ht="16.5" customHeight="1" x14ac:dyDescent="0.2">
      <c r="A71" s="66" t="s">
        <v>406</v>
      </c>
      <c r="B71" s="70" t="s">
        <v>439</v>
      </c>
      <c r="C71" s="171">
        <v>3.5</v>
      </c>
      <c r="D71" s="169">
        <f t="shared" si="6"/>
        <v>20916.800000000003</v>
      </c>
      <c r="E71" s="68">
        <v>13073</v>
      </c>
      <c r="F71" s="169"/>
      <c r="G71" s="169"/>
      <c r="H71" s="171">
        <v>30</v>
      </c>
      <c r="I71" s="169">
        <f t="shared" si="7"/>
        <v>3921.9</v>
      </c>
      <c r="J71" s="171">
        <v>30</v>
      </c>
      <c r="K71" s="169">
        <f t="shared" si="8"/>
        <v>3921.9</v>
      </c>
      <c r="L71" s="169">
        <f>C71*D71*12-431500.6</f>
        <v>447005.00000000023</v>
      </c>
      <c r="M71" s="23"/>
      <c r="N71" s="23"/>
    </row>
    <row r="72" spans="1:14" ht="28.5" customHeight="1" x14ac:dyDescent="0.2">
      <c r="A72" s="66" t="s">
        <v>430</v>
      </c>
      <c r="B72" s="70" t="s">
        <v>440</v>
      </c>
      <c r="C72" s="171">
        <v>1</v>
      </c>
      <c r="D72" s="169">
        <f t="shared" si="6"/>
        <v>20916.800000000003</v>
      </c>
      <c r="E72" s="68">
        <v>13073</v>
      </c>
      <c r="F72" s="169"/>
      <c r="G72" s="169"/>
      <c r="H72" s="171">
        <v>30</v>
      </c>
      <c r="I72" s="169">
        <f t="shared" si="7"/>
        <v>3921.9</v>
      </c>
      <c r="J72" s="171">
        <v>30</v>
      </c>
      <c r="K72" s="169">
        <f t="shared" si="8"/>
        <v>3921.9</v>
      </c>
      <c r="L72" s="169">
        <f>C72*D72*12-34411.6</f>
        <v>216590.00000000003</v>
      </c>
      <c r="M72" s="23"/>
      <c r="N72" s="23"/>
    </row>
    <row r="73" spans="1:14" ht="16.5" customHeight="1" x14ac:dyDescent="0.2">
      <c r="A73" s="66" t="s">
        <v>407</v>
      </c>
      <c r="B73" s="70" t="s">
        <v>441</v>
      </c>
      <c r="C73" s="171">
        <v>1</v>
      </c>
      <c r="D73" s="169">
        <f t="shared" si="6"/>
        <v>20916.800000000003</v>
      </c>
      <c r="E73" s="68">
        <v>13073</v>
      </c>
      <c r="F73" s="169"/>
      <c r="G73" s="169"/>
      <c r="H73" s="171">
        <v>30</v>
      </c>
      <c r="I73" s="169">
        <f t="shared" si="7"/>
        <v>3921.9</v>
      </c>
      <c r="J73" s="171">
        <v>30</v>
      </c>
      <c r="K73" s="169">
        <f t="shared" si="8"/>
        <v>3921.9</v>
      </c>
      <c r="L73" s="169">
        <f>C73*D73*12-34411.6</f>
        <v>216590.00000000003</v>
      </c>
      <c r="M73" s="23"/>
      <c r="N73" s="23"/>
    </row>
    <row r="74" spans="1:14" ht="16.5" customHeight="1" x14ac:dyDescent="0.2">
      <c r="A74" s="66" t="s">
        <v>409</v>
      </c>
      <c r="B74" s="70" t="s">
        <v>442</v>
      </c>
      <c r="C74" s="171">
        <v>1</v>
      </c>
      <c r="D74" s="169">
        <f t="shared" si="6"/>
        <v>16020.8</v>
      </c>
      <c r="E74" s="68">
        <v>10013</v>
      </c>
      <c r="F74" s="169"/>
      <c r="G74" s="68"/>
      <c r="H74" s="171">
        <v>30</v>
      </c>
      <c r="I74" s="169">
        <f t="shared" si="7"/>
        <v>3003.9</v>
      </c>
      <c r="J74" s="171">
        <v>30</v>
      </c>
      <c r="K74" s="169">
        <f t="shared" si="8"/>
        <v>3003.9</v>
      </c>
      <c r="L74" s="169">
        <f>C74*D74*6+73118.04</f>
        <v>169242.83999999997</v>
      </c>
      <c r="M74" s="23"/>
      <c r="N74" s="23"/>
    </row>
    <row r="75" spans="1:14" ht="13.5" customHeight="1" x14ac:dyDescent="0.2">
      <c r="A75" s="66" t="s">
        <v>410</v>
      </c>
      <c r="B75" s="70" t="s">
        <v>443</v>
      </c>
      <c r="C75" s="171">
        <v>0.6</v>
      </c>
      <c r="D75" s="169">
        <f t="shared" si="6"/>
        <v>16020.8</v>
      </c>
      <c r="E75" s="68">
        <v>10013</v>
      </c>
      <c r="F75" s="169"/>
      <c r="G75" s="169"/>
      <c r="H75" s="171">
        <v>30</v>
      </c>
      <c r="I75" s="169">
        <f t="shared" si="7"/>
        <v>3003.9</v>
      </c>
      <c r="J75" s="171">
        <v>30</v>
      </c>
      <c r="K75" s="169">
        <f t="shared" si="8"/>
        <v>3003.9</v>
      </c>
      <c r="L75" s="169">
        <f t="shared" ref="L75:L86" si="9">C75*D75*6</f>
        <v>57674.879999999997</v>
      </c>
      <c r="M75" s="23"/>
      <c r="N75" s="23"/>
    </row>
    <row r="76" spans="1:14" ht="16.5" customHeight="1" x14ac:dyDescent="0.2">
      <c r="A76" s="66" t="s">
        <v>411</v>
      </c>
      <c r="B76" s="70" t="s">
        <v>444</v>
      </c>
      <c r="C76" s="171">
        <v>0.75</v>
      </c>
      <c r="D76" s="169">
        <f t="shared" si="6"/>
        <v>16020.8</v>
      </c>
      <c r="E76" s="68">
        <v>10013</v>
      </c>
      <c r="F76" s="169"/>
      <c r="G76" s="169"/>
      <c r="H76" s="171">
        <v>30</v>
      </c>
      <c r="I76" s="169">
        <f t="shared" si="7"/>
        <v>3003.9</v>
      </c>
      <c r="J76" s="171">
        <v>30</v>
      </c>
      <c r="K76" s="169">
        <f t="shared" si="8"/>
        <v>3003.9</v>
      </c>
      <c r="L76" s="169">
        <f t="shared" si="9"/>
        <v>72093.599999999991</v>
      </c>
      <c r="M76" s="23"/>
      <c r="N76" s="23"/>
    </row>
    <row r="77" spans="1:14" ht="16.5" customHeight="1" x14ac:dyDescent="0.2">
      <c r="A77" s="66" t="s">
        <v>412</v>
      </c>
      <c r="B77" s="70" t="s">
        <v>445</v>
      </c>
      <c r="C77" s="171">
        <v>2.5</v>
      </c>
      <c r="D77" s="169">
        <f t="shared" si="6"/>
        <v>16020.8</v>
      </c>
      <c r="E77" s="68">
        <v>10013</v>
      </c>
      <c r="F77" s="169"/>
      <c r="G77" s="169"/>
      <c r="H77" s="171">
        <v>30</v>
      </c>
      <c r="I77" s="169">
        <f t="shared" si="7"/>
        <v>3003.9</v>
      </c>
      <c r="J77" s="171">
        <v>30</v>
      </c>
      <c r="K77" s="169">
        <f t="shared" si="8"/>
        <v>3003.9</v>
      </c>
      <c r="L77" s="169">
        <f t="shared" si="9"/>
        <v>240312</v>
      </c>
      <c r="M77" s="219"/>
      <c r="N77" s="220"/>
    </row>
    <row r="78" spans="1:14" ht="16.5" customHeight="1" x14ac:dyDescent="0.2">
      <c r="A78" s="66" t="s">
        <v>413</v>
      </c>
      <c r="B78" s="70" t="s">
        <v>446</v>
      </c>
      <c r="C78" s="171">
        <v>1</v>
      </c>
      <c r="D78" s="169">
        <f t="shared" si="6"/>
        <v>16020.8</v>
      </c>
      <c r="E78" s="68">
        <v>10013</v>
      </c>
      <c r="F78" s="169"/>
      <c r="G78" s="169"/>
      <c r="H78" s="171">
        <v>30</v>
      </c>
      <c r="I78" s="169">
        <f t="shared" si="7"/>
        <v>3003.9</v>
      </c>
      <c r="J78" s="171">
        <v>30</v>
      </c>
      <c r="K78" s="169">
        <f t="shared" si="8"/>
        <v>3003.9</v>
      </c>
      <c r="L78" s="169">
        <f t="shared" si="9"/>
        <v>96124.799999999988</v>
      </c>
      <c r="M78" s="23"/>
      <c r="N78" s="23"/>
    </row>
    <row r="79" spans="1:14" ht="16.5" customHeight="1" x14ac:dyDescent="0.2">
      <c r="A79" s="66" t="s">
        <v>414</v>
      </c>
      <c r="B79" s="70" t="s">
        <v>447</v>
      </c>
      <c r="C79" s="171">
        <v>0.5</v>
      </c>
      <c r="D79" s="169">
        <f t="shared" si="6"/>
        <v>11884.8</v>
      </c>
      <c r="E79" s="68">
        <v>7428</v>
      </c>
      <c r="F79" s="169"/>
      <c r="G79" s="169"/>
      <c r="H79" s="171">
        <v>30</v>
      </c>
      <c r="I79" s="169">
        <f t="shared" si="7"/>
        <v>2228.4</v>
      </c>
      <c r="J79" s="171">
        <v>30</v>
      </c>
      <c r="K79" s="169">
        <f t="shared" si="8"/>
        <v>2228.4</v>
      </c>
      <c r="L79" s="169">
        <f t="shared" si="9"/>
        <v>35654.399999999994</v>
      </c>
      <c r="M79" s="23"/>
      <c r="N79" s="23"/>
    </row>
    <row r="80" spans="1:14" ht="16.5" customHeight="1" x14ac:dyDescent="0.2">
      <c r="A80" s="67" t="s">
        <v>415</v>
      </c>
      <c r="B80" s="70" t="s">
        <v>448</v>
      </c>
      <c r="C80" s="171">
        <v>1</v>
      </c>
      <c r="D80" s="169">
        <f t="shared" si="6"/>
        <v>11884.8</v>
      </c>
      <c r="E80" s="68">
        <v>7428</v>
      </c>
      <c r="F80" s="169"/>
      <c r="G80" s="169"/>
      <c r="H80" s="171">
        <v>30</v>
      </c>
      <c r="I80" s="169">
        <f t="shared" si="7"/>
        <v>2228.4</v>
      </c>
      <c r="J80" s="171">
        <v>30</v>
      </c>
      <c r="K80" s="169">
        <f t="shared" si="8"/>
        <v>2228.4</v>
      </c>
      <c r="L80" s="169">
        <f t="shared" si="9"/>
        <v>71308.799999999988</v>
      </c>
      <c r="M80" s="23"/>
      <c r="N80" s="23"/>
    </row>
    <row r="81" spans="1:14" ht="16.5" customHeight="1" x14ac:dyDescent="0.2">
      <c r="A81" s="67" t="s">
        <v>416</v>
      </c>
      <c r="B81" s="70" t="s">
        <v>449</v>
      </c>
      <c r="C81" s="171">
        <v>1.5</v>
      </c>
      <c r="D81" s="169">
        <f t="shared" si="6"/>
        <v>8276.7999999999993</v>
      </c>
      <c r="E81" s="68">
        <v>5173</v>
      </c>
      <c r="F81" s="169"/>
      <c r="G81" s="169"/>
      <c r="H81" s="171">
        <v>30</v>
      </c>
      <c r="I81" s="169">
        <f t="shared" si="7"/>
        <v>1551.9</v>
      </c>
      <c r="J81" s="171">
        <v>30</v>
      </c>
      <c r="K81" s="169">
        <f t="shared" si="8"/>
        <v>1551.9</v>
      </c>
      <c r="L81" s="169">
        <f t="shared" si="9"/>
        <v>74491.199999999997</v>
      </c>
      <c r="M81" s="23"/>
      <c r="N81" s="23"/>
    </row>
    <row r="82" spans="1:14" ht="16.5" customHeight="1" x14ac:dyDescent="0.2">
      <c r="A82" s="67" t="s">
        <v>417</v>
      </c>
      <c r="B82" s="70" t="s">
        <v>450</v>
      </c>
      <c r="C82" s="171">
        <v>2</v>
      </c>
      <c r="D82" s="169">
        <f t="shared" si="6"/>
        <v>8150.4</v>
      </c>
      <c r="E82" s="68">
        <v>5094</v>
      </c>
      <c r="F82" s="169"/>
      <c r="G82" s="169"/>
      <c r="H82" s="171">
        <v>30</v>
      </c>
      <c r="I82" s="169">
        <f t="shared" si="7"/>
        <v>1528.2</v>
      </c>
      <c r="J82" s="171">
        <v>30</v>
      </c>
      <c r="K82" s="169">
        <f t="shared" si="8"/>
        <v>1528.2</v>
      </c>
      <c r="L82" s="169">
        <f t="shared" si="9"/>
        <v>97804.799999999988</v>
      </c>
      <c r="M82" s="23"/>
      <c r="N82" s="23"/>
    </row>
    <row r="83" spans="1:14" ht="16.5" customHeight="1" x14ac:dyDescent="0.2">
      <c r="A83" s="67" t="s">
        <v>418</v>
      </c>
      <c r="B83" s="70" t="s">
        <v>451</v>
      </c>
      <c r="C83" s="171">
        <v>2.2999999999999998</v>
      </c>
      <c r="D83" s="169">
        <f t="shared" si="6"/>
        <v>9499.2000000000007</v>
      </c>
      <c r="E83" s="68">
        <v>5937</v>
      </c>
      <c r="F83" s="169"/>
      <c r="G83" s="169"/>
      <c r="H83" s="171">
        <v>30</v>
      </c>
      <c r="I83" s="169">
        <f t="shared" si="7"/>
        <v>1781.1</v>
      </c>
      <c r="J83" s="171">
        <v>30</v>
      </c>
      <c r="K83" s="169">
        <f t="shared" si="8"/>
        <v>1781.1</v>
      </c>
      <c r="L83" s="169">
        <f t="shared" si="9"/>
        <v>131088.95999999999</v>
      </c>
      <c r="M83" s="23"/>
      <c r="N83" s="23"/>
    </row>
    <row r="84" spans="1:14" ht="16.5" customHeight="1" x14ac:dyDescent="0.2">
      <c r="A84" s="67" t="s">
        <v>419</v>
      </c>
      <c r="B84" s="70" t="s">
        <v>435</v>
      </c>
      <c r="C84" s="171">
        <v>0.1</v>
      </c>
      <c r="D84" s="169">
        <f t="shared" si="6"/>
        <v>6851.2000000000007</v>
      </c>
      <c r="E84" s="68">
        <v>4282</v>
      </c>
      <c r="F84" s="169"/>
      <c r="G84" s="169"/>
      <c r="H84" s="171">
        <v>30</v>
      </c>
      <c r="I84" s="169">
        <f t="shared" si="7"/>
        <v>1284.5999999999999</v>
      </c>
      <c r="J84" s="171">
        <v>30</v>
      </c>
      <c r="K84" s="169">
        <f t="shared" si="8"/>
        <v>1284.5999999999999</v>
      </c>
      <c r="L84" s="169">
        <f t="shared" si="9"/>
        <v>4110.7200000000012</v>
      </c>
      <c r="M84" s="23"/>
      <c r="N84" s="23"/>
    </row>
    <row r="85" spans="1:14" ht="16.5" customHeight="1" x14ac:dyDescent="0.2">
      <c r="A85" s="67" t="s">
        <v>420</v>
      </c>
      <c r="B85" s="70" t="s">
        <v>452</v>
      </c>
      <c r="C85" s="171">
        <v>8.25</v>
      </c>
      <c r="D85" s="169">
        <f t="shared" si="6"/>
        <v>7238.4</v>
      </c>
      <c r="E85" s="68">
        <v>4524</v>
      </c>
      <c r="F85" s="169"/>
      <c r="G85" s="169"/>
      <c r="H85" s="171">
        <v>30</v>
      </c>
      <c r="I85" s="169">
        <f t="shared" si="7"/>
        <v>1357.2</v>
      </c>
      <c r="J85" s="171">
        <v>30</v>
      </c>
      <c r="K85" s="169">
        <f t="shared" si="8"/>
        <v>1357.2</v>
      </c>
      <c r="L85" s="169">
        <f t="shared" si="9"/>
        <v>358300.8</v>
      </c>
      <c r="M85" s="23"/>
      <c r="N85" s="23"/>
    </row>
    <row r="86" spans="1:14" ht="16.5" customHeight="1" x14ac:dyDescent="0.2">
      <c r="A86" s="67" t="s">
        <v>421</v>
      </c>
      <c r="B86" s="70" t="s">
        <v>453</v>
      </c>
      <c r="C86" s="171">
        <v>1</v>
      </c>
      <c r="D86" s="169">
        <f t="shared" si="6"/>
        <v>7238.4</v>
      </c>
      <c r="E86" s="68">
        <v>4524</v>
      </c>
      <c r="F86" s="169"/>
      <c r="G86" s="169"/>
      <c r="H86" s="171">
        <v>30</v>
      </c>
      <c r="I86" s="169">
        <f t="shared" si="7"/>
        <v>1357.2</v>
      </c>
      <c r="J86" s="171">
        <v>30</v>
      </c>
      <c r="K86" s="169">
        <f t="shared" si="8"/>
        <v>1357.2</v>
      </c>
      <c r="L86" s="169">
        <f t="shared" si="9"/>
        <v>43430.399999999994</v>
      </c>
      <c r="M86" s="23"/>
      <c r="N86" s="23"/>
    </row>
    <row r="87" spans="1:14" ht="16.5" customHeight="1" x14ac:dyDescent="0.2">
      <c r="A87" s="67" t="s">
        <v>422</v>
      </c>
      <c r="B87" s="70" t="s">
        <v>454</v>
      </c>
      <c r="C87" s="171">
        <v>1.5</v>
      </c>
      <c r="D87" s="169">
        <f t="shared" si="6"/>
        <v>13603.2</v>
      </c>
      <c r="E87" s="68">
        <v>8502</v>
      </c>
      <c r="F87" s="169"/>
      <c r="G87" s="169"/>
      <c r="H87" s="171">
        <v>30</v>
      </c>
      <c r="I87" s="169">
        <f t="shared" si="7"/>
        <v>2550.6</v>
      </c>
      <c r="J87" s="171">
        <v>30</v>
      </c>
      <c r="K87" s="169">
        <f t="shared" si="8"/>
        <v>2550.6</v>
      </c>
      <c r="L87" s="169">
        <f t="shared" ref="L87:L88" si="10">C87*D87*6</f>
        <v>122428.80000000002</v>
      </c>
      <c r="M87" s="23"/>
      <c r="N87" s="23"/>
    </row>
    <row r="88" spans="1:14" ht="16.5" customHeight="1" x14ac:dyDescent="0.2">
      <c r="A88" s="67" t="s">
        <v>423</v>
      </c>
      <c r="B88" s="70" t="s">
        <v>436</v>
      </c>
      <c r="C88" s="171">
        <v>1</v>
      </c>
      <c r="D88" s="169">
        <f t="shared" si="6"/>
        <v>16020.8</v>
      </c>
      <c r="E88" s="68">
        <v>10013</v>
      </c>
      <c r="F88" s="169"/>
      <c r="G88" s="169"/>
      <c r="H88" s="171">
        <v>30</v>
      </c>
      <c r="I88" s="169">
        <f t="shared" si="7"/>
        <v>3003.9</v>
      </c>
      <c r="J88" s="171">
        <v>30</v>
      </c>
      <c r="K88" s="169">
        <f t="shared" si="8"/>
        <v>3003.9</v>
      </c>
      <c r="L88" s="169">
        <f t="shared" si="10"/>
        <v>96124.799999999988</v>
      </c>
      <c r="M88" s="23"/>
      <c r="N88" s="23"/>
    </row>
    <row r="89" spans="1:14" ht="16.5" customHeight="1" x14ac:dyDescent="0.2">
      <c r="A89" s="67" t="s">
        <v>431</v>
      </c>
      <c r="B89" s="70" t="s">
        <v>455</v>
      </c>
      <c r="C89" s="171">
        <v>6</v>
      </c>
      <c r="D89" s="169">
        <f t="shared" si="6"/>
        <v>8427.2000000000007</v>
      </c>
      <c r="E89" s="68">
        <v>5267</v>
      </c>
      <c r="F89" s="169"/>
      <c r="G89" s="169"/>
      <c r="H89" s="171">
        <v>30</v>
      </c>
      <c r="I89" s="169">
        <f t="shared" si="7"/>
        <v>1580.1</v>
      </c>
      <c r="J89" s="171">
        <v>30</v>
      </c>
      <c r="K89" s="169">
        <f t="shared" si="8"/>
        <v>1580.1</v>
      </c>
      <c r="L89" s="169">
        <f>C89*D89*6+69235</f>
        <v>372614.2</v>
      </c>
      <c r="M89" s="23"/>
      <c r="N89" s="23"/>
    </row>
    <row r="90" spans="1:14" ht="16.5" customHeight="1" x14ac:dyDescent="0.2">
      <c r="A90" s="67" t="s">
        <v>424</v>
      </c>
      <c r="B90" s="70" t="s">
        <v>456</v>
      </c>
      <c r="C90" s="171">
        <v>0.5</v>
      </c>
      <c r="D90" s="169">
        <f t="shared" si="6"/>
        <v>8262.4</v>
      </c>
      <c r="E90" s="68">
        <v>5164</v>
      </c>
      <c r="F90" s="169"/>
      <c r="G90" s="169"/>
      <c r="H90" s="171">
        <v>30</v>
      </c>
      <c r="I90" s="169">
        <f t="shared" si="7"/>
        <v>1549.2</v>
      </c>
      <c r="J90" s="171">
        <v>30</v>
      </c>
      <c r="K90" s="169">
        <f t="shared" si="8"/>
        <v>1549.2</v>
      </c>
      <c r="L90" s="169">
        <f t="shared" ref="L90:L97" si="11">C90*D90*6</f>
        <v>24787.199999999997</v>
      </c>
      <c r="M90" s="23"/>
      <c r="N90" s="23"/>
    </row>
    <row r="91" spans="1:14" ht="16.5" customHeight="1" x14ac:dyDescent="0.2">
      <c r="A91" s="67" t="s">
        <v>425</v>
      </c>
      <c r="B91" s="70" t="s">
        <v>457</v>
      </c>
      <c r="C91" s="171">
        <v>1</v>
      </c>
      <c r="D91" s="169">
        <f t="shared" si="6"/>
        <v>6851.2000000000007</v>
      </c>
      <c r="E91" s="68">
        <v>4282</v>
      </c>
      <c r="F91" s="169"/>
      <c r="G91" s="169"/>
      <c r="H91" s="171">
        <v>30</v>
      </c>
      <c r="I91" s="169">
        <f t="shared" si="7"/>
        <v>1284.5999999999999</v>
      </c>
      <c r="J91" s="171">
        <v>30</v>
      </c>
      <c r="K91" s="169">
        <f t="shared" si="8"/>
        <v>1284.5999999999999</v>
      </c>
      <c r="L91" s="169">
        <f t="shared" si="11"/>
        <v>41107.200000000004</v>
      </c>
      <c r="M91" s="23"/>
      <c r="N91" s="23"/>
    </row>
    <row r="92" spans="1:14" ht="16.5" customHeight="1" x14ac:dyDescent="0.2">
      <c r="A92" s="67" t="s">
        <v>426</v>
      </c>
      <c r="B92" s="70" t="s">
        <v>458</v>
      </c>
      <c r="C92" s="171">
        <v>0.75</v>
      </c>
      <c r="D92" s="169">
        <f t="shared" si="6"/>
        <v>5617.6</v>
      </c>
      <c r="E92" s="68">
        <v>3511</v>
      </c>
      <c r="F92" s="169"/>
      <c r="G92" s="169"/>
      <c r="H92" s="171">
        <v>30</v>
      </c>
      <c r="I92" s="169">
        <f t="shared" si="7"/>
        <v>1053.3</v>
      </c>
      <c r="J92" s="171">
        <v>30</v>
      </c>
      <c r="K92" s="169">
        <f t="shared" si="8"/>
        <v>1053.3</v>
      </c>
      <c r="L92" s="169">
        <f t="shared" si="11"/>
        <v>25279.200000000004</v>
      </c>
      <c r="M92" s="23"/>
      <c r="N92" s="23"/>
    </row>
    <row r="93" spans="1:14" ht="16.5" customHeight="1" x14ac:dyDescent="0.2">
      <c r="A93" s="67" t="s">
        <v>427</v>
      </c>
      <c r="B93" s="70" t="s">
        <v>459</v>
      </c>
      <c r="C93" s="171">
        <v>1</v>
      </c>
      <c r="D93" s="169">
        <f t="shared" si="6"/>
        <v>5617.6</v>
      </c>
      <c r="E93" s="68">
        <v>3511</v>
      </c>
      <c r="F93" s="169"/>
      <c r="G93" s="169"/>
      <c r="H93" s="171">
        <v>30</v>
      </c>
      <c r="I93" s="169">
        <f t="shared" si="7"/>
        <v>1053.3</v>
      </c>
      <c r="J93" s="171">
        <v>30</v>
      </c>
      <c r="K93" s="169">
        <f t="shared" si="8"/>
        <v>1053.3</v>
      </c>
      <c r="L93" s="169">
        <f t="shared" si="11"/>
        <v>33705.600000000006</v>
      </c>
      <c r="M93" s="23"/>
      <c r="N93" s="23"/>
    </row>
    <row r="94" spans="1:14" ht="16.5" customHeight="1" x14ac:dyDescent="0.2">
      <c r="A94" s="67" t="s">
        <v>432</v>
      </c>
      <c r="B94" s="70" t="s">
        <v>460</v>
      </c>
      <c r="C94" s="171">
        <v>0.75</v>
      </c>
      <c r="D94" s="169">
        <f t="shared" si="6"/>
        <v>5617.6</v>
      </c>
      <c r="E94" s="68">
        <v>3511</v>
      </c>
      <c r="F94" s="169"/>
      <c r="G94" s="169"/>
      <c r="H94" s="171">
        <v>30</v>
      </c>
      <c r="I94" s="169">
        <f t="shared" si="7"/>
        <v>1053.3</v>
      </c>
      <c r="J94" s="171">
        <v>30</v>
      </c>
      <c r="K94" s="169">
        <f t="shared" si="8"/>
        <v>1053.3</v>
      </c>
      <c r="L94" s="169">
        <f t="shared" si="11"/>
        <v>25279.200000000004</v>
      </c>
      <c r="M94" s="23"/>
      <c r="N94" s="23"/>
    </row>
    <row r="95" spans="1:14" ht="16.5" customHeight="1" x14ac:dyDescent="0.2">
      <c r="A95" s="67" t="s">
        <v>433</v>
      </c>
      <c r="B95" s="70" t="s">
        <v>461</v>
      </c>
      <c r="C95" s="171">
        <v>7.5</v>
      </c>
      <c r="D95" s="169">
        <f t="shared" si="6"/>
        <v>11884.8</v>
      </c>
      <c r="E95" s="68">
        <v>7428</v>
      </c>
      <c r="F95" s="169"/>
      <c r="G95" s="169"/>
      <c r="H95" s="171">
        <v>30</v>
      </c>
      <c r="I95" s="169">
        <f t="shared" si="7"/>
        <v>2228.4</v>
      </c>
      <c r="J95" s="171">
        <v>30</v>
      </c>
      <c r="K95" s="169">
        <f t="shared" si="8"/>
        <v>2228.4</v>
      </c>
      <c r="L95" s="169">
        <f t="shared" si="11"/>
        <v>534816</v>
      </c>
      <c r="M95" s="23"/>
      <c r="N95" s="23"/>
    </row>
    <row r="96" spans="1:14" ht="16.5" customHeight="1" x14ac:dyDescent="0.2">
      <c r="A96" s="67" t="s">
        <v>434</v>
      </c>
      <c r="B96" s="70" t="s">
        <v>462</v>
      </c>
      <c r="C96" s="171">
        <v>1.5</v>
      </c>
      <c r="D96" s="169">
        <f t="shared" si="6"/>
        <v>8427.2000000000007</v>
      </c>
      <c r="E96" s="68">
        <v>5267</v>
      </c>
      <c r="F96" s="169"/>
      <c r="G96" s="169"/>
      <c r="H96" s="171">
        <v>30</v>
      </c>
      <c r="I96" s="169">
        <f t="shared" si="7"/>
        <v>1580.1</v>
      </c>
      <c r="J96" s="171">
        <v>30</v>
      </c>
      <c r="K96" s="169">
        <f t="shared" si="8"/>
        <v>1580.1</v>
      </c>
      <c r="L96" s="169">
        <f t="shared" si="11"/>
        <v>75844.800000000003</v>
      </c>
      <c r="M96" s="23"/>
      <c r="N96" s="23"/>
    </row>
    <row r="97" spans="1:14" ht="16.5" customHeight="1" x14ac:dyDescent="0.2">
      <c r="A97" s="67" t="s">
        <v>428</v>
      </c>
      <c r="B97" s="70" t="s">
        <v>463</v>
      </c>
      <c r="C97" s="171">
        <v>2</v>
      </c>
      <c r="D97" s="169">
        <f t="shared" si="6"/>
        <v>7238.4</v>
      </c>
      <c r="E97" s="68">
        <v>4524</v>
      </c>
      <c r="F97" s="169"/>
      <c r="G97" s="169"/>
      <c r="H97" s="171">
        <v>30</v>
      </c>
      <c r="I97" s="169">
        <f t="shared" si="7"/>
        <v>1357.2</v>
      </c>
      <c r="J97" s="171">
        <v>30</v>
      </c>
      <c r="K97" s="169">
        <f t="shared" si="8"/>
        <v>1357.2</v>
      </c>
      <c r="L97" s="169">
        <f t="shared" si="11"/>
        <v>86860.799999999988</v>
      </c>
      <c r="M97" s="23"/>
      <c r="N97" s="23"/>
    </row>
    <row r="98" spans="1:14" ht="17.25" customHeight="1" x14ac:dyDescent="0.2">
      <c r="A98" s="47" t="s">
        <v>123</v>
      </c>
      <c r="B98" s="47">
        <v>2110</v>
      </c>
      <c r="C98" s="10">
        <f>SUM(C66:C97)</f>
        <v>56.5</v>
      </c>
      <c r="D98" s="49" t="s">
        <v>1</v>
      </c>
      <c r="E98" s="49" t="s">
        <v>1</v>
      </c>
      <c r="F98" s="49" t="s">
        <v>1</v>
      </c>
      <c r="G98" s="49" t="s">
        <v>1</v>
      </c>
      <c r="H98" s="49" t="s">
        <v>1</v>
      </c>
      <c r="I98" s="49" t="s">
        <v>1</v>
      </c>
      <c r="J98" s="49" t="s">
        <v>1</v>
      </c>
      <c r="K98" s="49" t="s">
        <v>1</v>
      </c>
      <c r="L98" s="65">
        <f>SUM(L66:L97)</f>
        <v>4792945.0020000003</v>
      </c>
      <c r="M98" s="219"/>
      <c r="N98" s="220"/>
    </row>
    <row r="99" spans="1:14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 x14ac:dyDescent="0.2">
      <c r="A100" s="214" t="s">
        <v>622</v>
      </c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</row>
    <row r="101" spans="1:14" x14ac:dyDescent="0.2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4" ht="15" customHeight="1" x14ac:dyDescent="0.2">
      <c r="A102" s="200" t="s">
        <v>162</v>
      </c>
      <c r="B102" s="200" t="s">
        <v>11</v>
      </c>
      <c r="C102" s="200" t="s">
        <v>163</v>
      </c>
      <c r="D102" s="201" t="s">
        <v>164</v>
      </c>
      <c r="E102" s="201"/>
      <c r="F102" s="201"/>
      <c r="G102" s="201"/>
      <c r="H102" s="201"/>
      <c r="I102" s="201"/>
      <c r="J102" s="201"/>
      <c r="K102" s="201"/>
      <c r="L102" s="194" t="s">
        <v>165</v>
      </c>
      <c r="M102" s="69"/>
      <c r="N102" s="69"/>
    </row>
    <row r="103" spans="1:14" ht="12.75" customHeight="1" x14ac:dyDescent="0.2">
      <c r="A103" s="200"/>
      <c r="B103" s="200"/>
      <c r="C103" s="200"/>
      <c r="D103" s="194" t="s">
        <v>382</v>
      </c>
      <c r="E103" s="201" t="s">
        <v>59</v>
      </c>
      <c r="F103" s="201"/>
      <c r="G103" s="201"/>
      <c r="H103" s="201"/>
      <c r="I103" s="201"/>
      <c r="J103" s="201"/>
      <c r="K103" s="201"/>
      <c r="L103" s="194"/>
      <c r="M103" s="69"/>
      <c r="N103" s="69"/>
    </row>
    <row r="104" spans="1:14" ht="20.25" customHeight="1" x14ac:dyDescent="0.2">
      <c r="A104" s="200"/>
      <c r="B104" s="200"/>
      <c r="C104" s="200"/>
      <c r="D104" s="194"/>
      <c r="E104" s="194" t="s">
        <v>166</v>
      </c>
      <c r="F104" s="194" t="s">
        <v>167</v>
      </c>
      <c r="G104" s="194" t="s">
        <v>168</v>
      </c>
      <c r="H104" s="200" t="s">
        <v>169</v>
      </c>
      <c r="I104" s="200"/>
      <c r="J104" s="200" t="s">
        <v>170</v>
      </c>
      <c r="K104" s="200"/>
      <c r="L104" s="194"/>
      <c r="M104" s="69"/>
      <c r="N104" s="69"/>
    </row>
    <row r="105" spans="1:14" ht="51" x14ac:dyDescent="0.2">
      <c r="A105" s="200"/>
      <c r="B105" s="200"/>
      <c r="C105" s="200"/>
      <c r="D105" s="194"/>
      <c r="E105" s="194"/>
      <c r="F105" s="194"/>
      <c r="G105" s="194"/>
      <c r="H105" s="49" t="s">
        <v>171</v>
      </c>
      <c r="I105" s="48" t="s">
        <v>172</v>
      </c>
      <c r="J105" s="49" t="s">
        <v>171</v>
      </c>
      <c r="K105" s="48" t="s">
        <v>173</v>
      </c>
      <c r="L105" s="194"/>
      <c r="M105" s="69"/>
      <c r="N105" s="69"/>
    </row>
    <row r="106" spans="1:14" x14ac:dyDescent="0.2">
      <c r="A106" s="47" t="s">
        <v>19</v>
      </c>
      <c r="B106" s="47" t="s">
        <v>20</v>
      </c>
      <c r="C106" s="47" t="s">
        <v>21</v>
      </c>
      <c r="D106" s="47" t="s">
        <v>22</v>
      </c>
      <c r="E106" s="47" t="s">
        <v>23</v>
      </c>
      <c r="F106" s="47" t="s">
        <v>24</v>
      </c>
      <c r="G106" s="47" t="s">
        <v>25</v>
      </c>
      <c r="H106" s="47" t="s">
        <v>26</v>
      </c>
      <c r="I106" s="47" t="s">
        <v>27</v>
      </c>
      <c r="J106" s="47" t="s">
        <v>28</v>
      </c>
      <c r="K106" s="47" t="s">
        <v>29</v>
      </c>
      <c r="L106" s="47" t="s">
        <v>174</v>
      </c>
      <c r="M106" s="69"/>
      <c r="N106" s="69"/>
    </row>
    <row r="107" spans="1:14" ht="25.5" x14ac:dyDescent="0.2">
      <c r="A107" s="66" t="s">
        <v>429</v>
      </c>
      <c r="B107" s="70" t="s">
        <v>31</v>
      </c>
      <c r="C107" s="171">
        <v>1</v>
      </c>
      <c r="D107" s="169">
        <f t="shared" ref="D107:D138" si="12">E107+F107+G107+I107+K107</f>
        <v>24256.415999999997</v>
      </c>
      <c r="E107" s="68">
        <v>15160.26</v>
      </c>
      <c r="F107" s="169"/>
      <c r="G107" s="169"/>
      <c r="H107" s="171">
        <v>30</v>
      </c>
      <c r="I107" s="169">
        <f t="shared" ref="I107:I138" si="13">(E107+F107+G107)*H107/100</f>
        <v>4548.0779999999995</v>
      </c>
      <c r="J107" s="171">
        <v>30</v>
      </c>
      <c r="K107" s="169">
        <f t="shared" ref="K107:K138" si="14">(E107+F107+G107)*J107/100</f>
        <v>4548.0779999999995</v>
      </c>
      <c r="L107" s="169">
        <f>C107*D107*12-135162.99</f>
        <v>155914.00199999998</v>
      </c>
      <c r="M107" s="69"/>
      <c r="N107" s="69"/>
    </row>
    <row r="108" spans="1:14" x14ac:dyDescent="0.2">
      <c r="A108" s="66" t="s">
        <v>660</v>
      </c>
      <c r="B108" s="70" t="s">
        <v>33</v>
      </c>
      <c r="C108" s="171">
        <v>1</v>
      </c>
      <c r="D108" s="169">
        <f t="shared" si="12"/>
        <v>14440</v>
      </c>
      <c r="E108" s="68">
        <v>9025</v>
      </c>
      <c r="F108" s="169"/>
      <c r="G108" s="169"/>
      <c r="H108" s="171">
        <v>30</v>
      </c>
      <c r="I108" s="169">
        <f t="shared" si="13"/>
        <v>2707.5</v>
      </c>
      <c r="J108" s="171">
        <v>30</v>
      </c>
      <c r="K108" s="169">
        <f t="shared" si="14"/>
        <v>2707.5</v>
      </c>
      <c r="L108" s="169">
        <f>C108*D108*12-17366</f>
        <v>155914</v>
      </c>
      <c r="M108" s="69"/>
      <c r="N108" s="69"/>
    </row>
    <row r="109" spans="1:14" x14ac:dyDescent="0.2">
      <c r="A109" s="66" t="s">
        <v>404</v>
      </c>
      <c r="B109" s="70" t="s">
        <v>383</v>
      </c>
      <c r="C109" s="171">
        <v>1</v>
      </c>
      <c r="D109" s="169">
        <f t="shared" si="12"/>
        <v>20916.800000000003</v>
      </c>
      <c r="E109" s="68">
        <v>13073</v>
      </c>
      <c r="F109" s="169"/>
      <c r="G109" s="169"/>
      <c r="H109" s="171">
        <v>30</v>
      </c>
      <c r="I109" s="169">
        <f t="shared" si="13"/>
        <v>3921.9</v>
      </c>
      <c r="J109" s="171">
        <v>30</v>
      </c>
      <c r="K109" s="169">
        <f t="shared" si="14"/>
        <v>3921.9</v>
      </c>
      <c r="L109" s="169">
        <f>C109*D109*12-34411.6</f>
        <v>216590.00000000003</v>
      </c>
      <c r="M109" s="69"/>
      <c r="N109" s="69"/>
    </row>
    <row r="110" spans="1:14" ht="25.5" x14ac:dyDescent="0.2">
      <c r="A110" s="66" t="s">
        <v>405</v>
      </c>
      <c r="B110" s="70" t="s">
        <v>438</v>
      </c>
      <c r="C110" s="171">
        <v>1</v>
      </c>
      <c r="D110" s="169">
        <f t="shared" si="12"/>
        <v>20916.800000000003</v>
      </c>
      <c r="E110" s="68">
        <v>13073</v>
      </c>
      <c r="F110" s="169"/>
      <c r="G110" s="169"/>
      <c r="H110" s="171">
        <v>30</v>
      </c>
      <c r="I110" s="169">
        <f t="shared" si="13"/>
        <v>3921.9</v>
      </c>
      <c r="J110" s="171">
        <v>30</v>
      </c>
      <c r="K110" s="169">
        <f t="shared" si="14"/>
        <v>3921.9</v>
      </c>
      <c r="L110" s="169">
        <f>C110*D110*12+26264.4</f>
        <v>277266.00000000006</v>
      </c>
      <c r="M110" s="69"/>
      <c r="N110" s="69"/>
    </row>
    <row r="111" spans="1:14" x14ac:dyDescent="0.2">
      <c r="A111" s="66" t="s">
        <v>408</v>
      </c>
      <c r="B111" s="70" t="s">
        <v>437</v>
      </c>
      <c r="C111" s="171">
        <v>1</v>
      </c>
      <c r="D111" s="169">
        <f t="shared" si="12"/>
        <v>20916.800000000003</v>
      </c>
      <c r="E111" s="68">
        <v>13073</v>
      </c>
      <c r="F111" s="169"/>
      <c r="G111" s="169"/>
      <c r="H111" s="171">
        <v>30</v>
      </c>
      <c r="I111" s="169">
        <f t="shared" si="13"/>
        <v>3921.9</v>
      </c>
      <c r="J111" s="171">
        <v>30</v>
      </c>
      <c r="K111" s="169">
        <f t="shared" si="14"/>
        <v>3921.9</v>
      </c>
      <c r="L111" s="169">
        <f>C111*D111*12-34411.6</f>
        <v>216590.00000000003</v>
      </c>
      <c r="M111" s="69"/>
      <c r="N111" s="69"/>
    </row>
    <row r="112" spans="1:14" x14ac:dyDescent="0.2">
      <c r="A112" s="66" t="s">
        <v>406</v>
      </c>
      <c r="B112" s="70" t="s">
        <v>439</v>
      </c>
      <c r="C112" s="171">
        <v>3.5</v>
      </c>
      <c r="D112" s="169">
        <f t="shared" si="12"/>
        <v>20916.800000000003</v>
      </c>
      <c r="E112" s="68">
        <v>13073</v>
      </c>
      <c r="F112" s="169"/>
      <c r="G112" s="169"/>
      <c r="H112" s="171">
        <v>30</v>
      </c>
      <c r="I112" s="169">
        <f t="shared" si="13"/>
        <v>3921.9</v>
      </c>
      <c r="J112" s="171">
        <v>30</v>
      </c>
      <c r="K112" s="169">
        <f t="shared" si="14"/>
        <v>3921.9</v>
      </c>
      <c r="L112" s="169">
        <f>C112*D112*12-431500.6</f>
        <v>447005.00000000023</v>
      </c>
      <c r="M112" s="69"/>
      <c r="N112" s="69"/>
    </row>
    <row r="113" spans="1:14" ht="25.5" x14ac:dyDescent="0.2">
      <c r="A113" s="66" t="s">
        <v>430</v>
      </c>
      <c r="B113" s="70" t="s">
        <v>440</v>
      </c>
      <c r="C113" s="171">
        <v>1</v>
      </c>
      <c r="D113" s="169">
        <f t="shared" si="12"/>
        <v>20916.800000000003</v>
      </c>
      <c r="E113" s="68">
        <v>13073</v>
      </c>
      <c r="F113" s="169"/>
      <c r="G113" s="169"/>
      <c r="H113" s="171">
        <v>30</v>
      </c>
      <c r="I113" s="169">
        <f t="shared" si="13"/>
        <v>3921.9</v>
      </c>
      <c r="J113" s="171">
        <v>30</v>
      </c>
      <c r="K113" s="169">
        <f t="shared" si="14"/>
        <v>3921.9</v>
      </c>
      <c r="L113" s="169">
        <f>C113*D113*12-34411.6</f>
        <v>216590.00000000003</v>
      </c>
      <c r="M113" s="69"/>
      <c r="N113" s="69"/>
    </row>
    <row r="114" spans="1:14" x14ac:dyDescent="0.2">
      <c r="A114" s="66" t="s">
        <v>407</v>
      </c>
      <c r="B114" s="70" t="s">
        <v>441</v>
      </c>
      <c r="C114" s="171">
        <v>1</v>
      </c>
      <c r="D114" s="169">
        <f t="shared" si="12"/>
        <v>20916.800000000003</v>
      </c>
      <c r="E114" s="68">
        <v>13073</v>
      </c>
      <c r="F114" s="169"/>
      <c r="G114" s="169"/>
      <c r="H114" s="171">
        <v>30</v>
      </c>
      <c r="I114" s="169">
        <f t="shared" si="13"/>
        <v>3921.9</v>
      </c>
      <c r="J114" s="171">
        <v>30</v>
      </c>
      <c r="K114" s="169">
        <f t="shared" si="14"/>
        <v>3921.9</v>
      </c>
      <c r="L114" s="169">
        <f>C114*D114*12-34411.6</f>
        <v>216590.00000000003</v>
      </c>
      <c r="M114" s="69"/>
      <c r="N114" s="69"/>
    </row>
    <row r="115" spans="1:14" x14ac:dyDescent="0.2">
      <c r="A115" s="66" t="s">
        <v>409</v>
      </c>
      <c r="B115" s="70" t="s">
        <v>442</v>
      </c>
      <c r="C115" s="171">
        <v>1</v>
      </c>
      <c r="D115" s="169">
        <f t="shared" si="12"/>
        <v>16020.8</v>
      </c>
      <c r="E115" s="68">
        <v>10013</v>
      </c>
      <c r="F115" s="169"/>
      <c r="G115" s="68"/>
      <c r="H115" s="171">
        <v>30</v>
      </c>
      <c r="I115" s="169">
        <f t="shared" si="13"/>
        <v>3003.9</v>
      </c>
      <c r="J115" s="171">
        <v>30</v>
      </c>
      <c r="K115" s="169">
        <f t="shared" si="14"/>
        <v>3003.9</v>
      </c>
      <c r="L115" s="169">
        <f>C115*D115*6+73118.04</f>
        <v>169242.83999999997</v>
      </c>
      <c r="M115" s="69"/>
      <c r="N115" s="69"/>
    </row>
    <row r="116" spans="1:14" x14ac:dyDescent="0.2">
      <c r="A116" s="66" t="s">
        <v>410</v>
      </c>
      <c r="B116" s="70" t="s">
        <v>443</v>
      </c>
      <c r="C116" s="171">
        <v>0.6</v>
      </c>
      <c r="D116" s="169">
        <f t="shared" si="12"/>
        <v>16020.8</v>
      </c>
      <c r="E116" s="68">
        <v>10013</v>
      </c>
      <c r="F116" s="169"/>
      <c r="G116" s="169"/>
      <c r="H116" s="171">
        <v>30</v>
      </c>
      <c r="I116" s="169">
        <f t="shared" si="13"/>
        <v>3003.9</v>
      </c>
      <c r="J116" s="171">
        <v>30</v>
      </c>
      <c r="K116" s="169">
        <f t="shared" si="14"/>
        <v>3003.9</v>
      </c>
      <c r="L116" s="169">
        <f t="shared" ref="L116:L127" si="15">C116*D116*6</f>
        <v>57674.879999999997</v>
      </c>
      <c r="M116" s="69"/>
      <c r="N116" s="69"/>
    </row>
    <row r="117" spans="1:14" x14ac:dyDescent="0.2">
      <c r="A117" s="66" t="s">
        <v>411</v>
      </c>
      <c r="B117" s="70" t="s">
        <v>444</v>
      </c>
      <c r="C117" s="171">
        <v>0.75</v>
      </c>
      <c r="D117" s="169">
        <f t="shared" si="12"/>
        <v>16020.8</v>
      </c>
      <c r="E117" s="68">
        <v>10013</v>
      </c>
      <c r="F117" s="169"/>
      <c r="G117" s="169"/>
      <c r="H117" s="171">
        <v>30</v>
      </c>
      <c r="I117" s="169">
        <f t="shared" si="13"/>
        <v>3003.9</v>
      </c>
      <c r="J117" s="171">
        <v>30</v>
      </c>
      <c r="K117" s="169">
        <f t="shared" si="14"/>
        <v>3003.9</v>
      </c>
      <c r="L117" s="169">
        <f t="shared" si="15"/>
        <v>72093.599999999991</v>
      </c>
      <c r="M117" s="69"/>
      <c r="N117" s="69"/>
    </row>
    <row r="118" spans="1:14" x14ac:dyDescent="0.2">
      <c r="A118" s="66" t="s">
        <v>412</v>
      </c>
      <c r="B118" s="70" t="s">
        <v>445</v>
      </c>
      <c r="C118" s="171">
        <v>2.5</v>
      </c>
      <c r="D118" s="169">
        <f t="shared" si="12"/>
        <v>16020.8</v>
      </c>
      <c r="E118" s="68">
        <v>10013</v>
      </c>
      <c r="F118" s="169"/>
      <c r="G118" s="169"/>
      <c r="H118" s="171">
        <v>30</v>
      </c>
      <c r="I118" s="169">
        <f t="shared" si="13"/>
        <v>3003.9</v>
      </c>
      <c r="J118" s="171">
        <v>30</v>
      </c>
      <c r="K118" s="169">
        <f t="shared" si="14"/>
        <v>3003.9</v>
      </c>
      <c r="L118" s="169">
        <f t="shared" si="15"/>
        <v>240312</v>
      </c>
      <c r="M118" s="69"/>
      <c r="N118" s="69"/>
    </row>
    <row r="119" spans="1:14" x14ac:dyDescent="0.2">
      <c r="A119" s="66" t="s">
        <v>413</v>
      </c>
      <c r="B119" s="70" t="s">
        <v>446</v>
      </c>
      <c r="C119" s="171">
        <v>1</v>
      </c>
      <c r="D119" s="169">
        <f t="shared" si="12"/>
        <v>16020.8</v>
      </c>
      <c r="E119" s="68">
        <v>10013</v>
      </c>
      <c r="F119" s="169"/>
      <c r="G119" s="169"/>
      <c r="H119" s="171">
        <v>30</v>
      </c>
      <c r="I119" s="169">
        <f t="shared" si="13"/>
        <v>3003.9</v>
      </c>
      <c r="J119" s="171">
        <v>30</v>
      </c>
      <c r="K119" s="169">
        <f t="shared" si="14"/>
        <v>3003.9</v>
      </c>
      <c r="L119" s="169">
        <f t="shared" si="15"/>
        <v>96124.799999999988</v>
      </c>
      <c r="M119" s="69"/>
      <c r="N119" s="69"/>
    </row>
    <row r="120" spans="1:14" x14ac:dyDescent="0.2">
      <c r="A120" s="66" t="s">
        <v>414</v>
      </c>
      <c r="B120" s="70" t="s">
        <v>447</v>
      </c>
      <c r="C120" s="171">
        <v>0.5</v>
      </c>
      <c r="D120" s="169">
        <f t="shared" si="12"/>
        <v>11884.8</v>
      </c>
      <c r="E120" s="68">
        <v>7428</v>
      </c>
      <c r="F120" s="169"/>
      <c r="G120" s="169"/>
      <c r="H120" s="171">
        <v>30</v>
      </c>
      <c r="I120" s="169">
        <f t="shared" si="13"/>
        <v>2228.4</v>
      </c>
      <c r="J120" s="171">
        <v>30</v>
      </c>
      <c r="K120" s="169">
        <f t="shared" si="14"/>
        <v>2228.4</v>
      </c>
      <c r="L120" s="169">
        <f t="shared" si="15"/>
        <v>35654.399999999994</v>
      </c>
      <c r="M120" s="69"/>
      <c r="N120" s="69"/>
    </row>
    <row r="121" spans="1:14" x14ac:dyDescent="0.2">
      <c r="A121" s="67" t="s">
        <v>415</v>
      </c>
      <c r="B121" s="70" t="s">
        <v>448</v>
      </c>
      <c r="C121" s="171">
        <v>1</v>
      </c>
      <c r="D121" s="169">
        <f t="shared" si="12"/>
        <v>11884.8</v>
      </c>
      <c r="E121" s="68">
        <v>7428</v>
      </c>
      <c r="F121" s="169"/>
      <c r="G121" s="169"/>
      <c r="H121" s="171">
        <v>30</v>
      </c>
      <c r="I121" s="169">
        <f t="shared" si="13"/>
        <v>2228.4</v>
      </c>
      <c r="J121" s="171">
        <v>30</v>
      </c>
      <c r="K121" s="169">
        <f t="shared" si="14"/>
        <v>2228.4</v>
      </c>
      <c r="L121" s="169">
        <f t="shared" si="15"/>
        <v>71308.799999999988</v>
      </c>
      <c r="M121" s="69"/>
      <c r="N121" s="69"/>
    </row>
    <row r="122" spans="1:14" x14ac:dyDescent="0.2">
      <c r="A122" s="67" t="s">
        <v>416</v>
      </c>
      <c r="B122" s="70" t="s">
        <v>449</v>
      </c>
      <c r="C122" s="171">
        <v>1.5</v>
      </c>
      <c r="D122" s="169">
        <f t="shared" si="12"/>
        <v>8276.7999999999993</v>
      </c>
      <c r="E122" s="68">
        <v>5173</v>
      </c>
      <c r="F122" s="169"/>
      <c r="G122" s="169"/>
      <c r="H122" s="171">
        <v>30</v>
      </c>
      <c r="I122" s="169">
        <f t="shared" si="13"/>
        <v>1551.9</v>
      </c>
      <c r="J122" s="171">
        <v>30</v>
      </c>
      <c r="K122" s="169">
        <f t="shared" si="14"/>
        <v>1551.9</v>
      </c>
      <c r="L122" s="169">
        <f t="shared" si="15"/>
        <v>74491.199999999997</v>
      </c>
      <c r="M122" s="69"/>
      <c r="N122" s="69"/>
    </row>
    <row r="123" spans="1:14" x14ac:dyDescent="0.2">
      <c r="A123" s="67" t="s">
        <v>417</v>
      </c>
      <c r="B123" s="70" t="s">
        <v>450</v>
      </c>
      <c r="C123" s="171">
        <v>2</v>
      </c>
      <c r="D123" s="169">
        <f t="shared" si="12"/>
        <v>8150.4</v>
      </c>
      <c r="E123" s="68">
        <v>5094</v>
      </c>
      <c r="F123" s="169"/>
      <c r="G123" s="169"/>
      <c r="H123" s="171">
        <v>30</v>
      </c>
      <c r="I123" s="169">
        <f t="shared" si="13"/>
        <v>1528.2</v>
      </c>
      <c r="J123" s="171">
        <v>30</v>
      </c>
      <c r="K123" s="169">
        <f t="shared" si="14"/>
        <v>1528.2</v>
      </c>
      <c r="L123" s="169">
        <f t="shared" si="15"/>
        <v>97804.799999999988</v>
      </c>
      <c r="M123" s="69"/>
      <c r="N123" s="69"/>
    </row>
    <row r="124" spans="1:14" x14ac:dyDescent="0.2">
      <c r="A124" s="67" t="s">
        <v>418</v>
      </c>
      <c r="B124" s="70" t="s">
        <v>451</v>
      </c>
      <c r="C124" s="171">
        <v>2.2999999999999998</v>
      </c>
      <c r="D124" s="169">
        <f t="shared" si="12"/>
        <v>9499.2000000000007</v>
      </c>
      <c r="E124" s="68">
        <v>5937</v>
      </c>
      <c r="F124" s="169"/>
      <c r="G124" s="169"/>
      <c r="H124" s="171">
        <v>30</v>
      </c>
      <c r="I124" s="169">
        <f t="shared" si="13"/>
        <v>1781.1</v>
      </c>
      <c r="J124" s="171">
        <v>30</v>
      </c>
      <c r="K124" s="169">
        <f t="shared" si="14"/>
        <v>1781.1</v>
      </c>
      <c r="L124" s="169">
        <f t="shared" si="15"/>
        <v>131088.95999999999</v>
      </c>
      <c r="M124" s="69"/>
      <c r="N124" s="69"/>
    </row>
    <row r="125" spans="1:14" x14ac:dyDescent="0.2">
      <c r="A125" s="67" t="s">
        <v>419</v>
      </c>
      <c r="B125" s="70" t="s">
        <v>435</v>
      </c>
      <c r="C125" s="171">
        <v>0.1</v>
      </c>
      <c r="D125" s="169">
        <f t="shared" si="12"/>
        <v>6851.2000000000007</v>
      </c>
      <c r="E125" s="68">
        <v>4282</v>
      </c>
      <c r="F125" s="169"/>
      <c r="G125" s="169"/>
      <c r="H125" s="171">
        <v>30</v>
      </c>
      <c r="I125" s="169">
        <f t="shared" si="13"/>
        <v>1284.5999999999999</v>
      </c>
      <c r="J125" s="171">
        <v>30</v>
      </c>
      <c r="K125" s="169">
        <f t="shared" si="14"/>
        <v>1284.5999999999999</v>
      </c>
      <c r="L125" s="169">
        <f t="shared" si="15"/>
        <v>4110.7200000000012</v>
      </c>
      <c r="M125" s="69"/>
      <c r="N125" s="69"/>
    </row>
    <row r="126" spans="1:14" x14ac:dyDescent="0.2">
      <c r="A126" s="67" t="s">
        <v>420</v>
      </c>
      <c r="B126" s="70" t="s">
        <v>452</v>
      </c>
      <c r="C126" s="171">
        <v>8.25</v>
      </c>
      <c r="D126" s="169">
        <f t="shared" si="12"/>
        <v>7238.4</v>
      </c>
      <c r="E126" s="68">
        <v>4524</v>
      </c>
      <c r="F126" s="169"/>
      <c r="G126" s="169"/>
      <c r="H126" s="171">
        <v>30</v>
      </c>
      <c r="I126" s="169">
        <f t="shared" si="13"/>
        <v>1357.2</v>
      </c>
      <c r="J126" s="171">
        <v>30</v>
      </c>
      <c r="K126" s="169">
        <f t="shared" si="14"/>
        <v>1357.2</v>
      </c>
      <c r="L126" s="169">
        <f t="shared" si="15"/>
        <v>358300.8</v>
      </c>
      <c r="M126" s="69"/>
      <c r="N126" s="69"/>
    </row>
    <row r="127" spans="1:14" x14ac:dyDescent="0.2">
      <c r="A127" s="67" t="s">
        <v>421</v>
      </c>
      <c r="B127" s="70" t="s">
        <v>453</v>
      </c>
      <c r="C127" s="171">
        <v>1</v>
      </c>
      <c r="D127" s="169">
        <f t="shared" si="12"/>
        <v>7238.4</v>
      </c>
      <c r="E127" s="68">
        <v>4524</v>
      </c>
      <c r="F127" s="169"/>
      <c r="G127" s="169"/>
      <c r="H127" s="171">
        <v>30</v>
      </c>
      <c r="I127" s="169">
        <f t="shared" si="13"/>
        <v>1357.2</v>
      </c>
      <c r="J127" s="171">
        <v>30</v>
      </c>
      <c r="K127" s="169">
        <f t="shared" si="14"/>
        <v>1357.2</v>
      </c>
      <c r="L127" s="169">
        <f t="shared" si="15"/>
        <v>43430.399999999994</v>
      </c>
      <c r="M127" s="69"/>
      <c r="N127" s="69"/>
    </row>
    <row r="128" spans="1:14" x14ac:dyDescent="0.2">
      <c r="A128" s="67" t="s">
        <v>422</v>
      </c>
      <c r="B128" s="70" t="s">
        <v>454</v>
      </c>
      <c r="C128" s="171">
        <v>1.5</v>
      </c>
      <c r="D128" s="169">
        <f t="shared" si="12"/>
        <v>13603.2</v>
      </c>
      <c r="E128" s="68">
        <v>8502</v>
      </c>
      <c r="F128" s="169"/>
      <c r="G128" s="169"/>
      <c r="H128" s="171">
        <v>30</v>
      </c>
      <c r="I128" s="169">
        <f t="shared" si="13"/>
        <v>2550.6</v>
      </c>
      <c r="J128" s="171">
        <v>30</v>
      </c>
      <c r="K128" s="169">
        <f t="shared" si="14"/>
        <v>2550.6</v>
      </c>
      <c r="L128" s="169">
        <f t="shared" ref="L128:L129" si="16">C128*D128*6</f>
        <v>122428.80000000002</v>
      </c>
      <c r="M128" s="69"/>
      <c r="N128" s="69"/>
    </row>
    <row r="129" spans="1:14" ht="25.5" x14ac:dyDescent="0.2">
      <c r="A129" s="67" t="s">
        <v>423</v>
      </c>
      <c r="B129" s="70" t="s">
        <v>436</v>
      </c>
      <c r="C129" s="171">
        <v>1</v>
      </c>
      <c r="D129" s="169">
        <f t="shared" si="12"/>
        <v>16020.8</v>
      </c>
      <c r="E129" s="68">
        <v>10013</v>
      </c>
      <c r="F129" s="169"/>
      <c r="G129" s="169"/>
      <c r="H129" s="171">
        <v>30</v>
      </c>
      <c r="I129" s="169">
        <f t="shared" si="13"/>
        <v>3003.9</v>
      </c>
      <c r="J129" s="171">
        <v>30</v>
      </c>
      <c r="K129" s="169">
        <f t="shared" si="14"/>
        <v>3003.9</v>
      </c>
      <c r="L129" s="169">
        <f t="shared" si="16"/>
        <v>96124.799999999988</v>
      </c>
      <c r="M129" s="69"/>
      <c r="N129" s="69"/>
    </row>
    <row r="130" spans="1:14" x14ac:dyDescent="0.2">
      <c r="A130" s="67" t="s">
        <v>431</v>
      </c>
      <c r="B130" s="70" t="s">
        <v>455</v>
      </c>
      <c r="C130" s="171">
        <v>6</v>
      </c>
      <c r="D130" s="169">
        <f t="shared" si="12"/>
        <v>8427.2000000000007</v>
      </c>
      <c r="E130" s="68">
        <v>5267</v>
      </c>
      <c r="F130" s="169"/>
      <c r="G130" s="169"/>
      <c r="H130" s="171">
        <v>30</v>
      </c>
      <c r="I130" s="169">
        <f t="shared" si="13"/>
        <v>1580.1</v>
      </c>
      <c r="J130" s="171">
        <v>30</v>
      </c>
      <c r="K130" s="169">
        <f t="shared" si="14"/>
        <v>1580.1</v>
      </c>
      <c r="L130" s="169">
        <f>C130*D130*6+69235</f>
        <v>372614.2</v>
      </c>
      <c r="M130" s="69"/>
      <c r="N130" s="69"/>
    </row>
    <row r="131" spans="1:14" ht="25.5" x14ac:dyDescent="0.2">
      <c r="A131" s="67" t="s">
        <v>424</v>
      </c>
      <c r="B131" s="70" t="s">
        <v>456</v>
      </c>
      <c r="C131" s="171">
        <v>0.5</v>
      </c>
      <c r="D131" s="169">
        <f t="shared" si="12"/>
        <v>8262.4</v>
      </c>
      <c r="E131" s="68">
        <v>5164</v>
      </c>
      <c r="F131" s="169"/>
      <c r="G131" s="169"/>
      <c r="H131" s="171">
        <v>30</v>
      </c>
      <c r="I131" s="169">
        <f t="shared" si="13"/>
        <v>1549.2</v>
      </c>
      <c r="J131" s="171">
        <v>30</v>
      </c>
      <c r="K131" s="169">
        <f t="shared" si="14"/>
        <v>1549.2</v>
      </c>
      <c r="L131" s="169">
        <f t="shared" ref="L131:L138" si="17">C131*D131*6</f>
        <v>24787.199999999997</v>
      </c>
      <c r="M131" s="69"/>
      <c r="N131" s="69"/>
    </row>
    <row r="132" spans="1:14" x14ac:dyDescent="0.2">
      <c r="A132" s="67" t="s">
        <v>425</v>
      </c>
      <c r="B132" s="70" t="s">
        <v>457</v>
      </c>
      <c r="C132" s="171">
        <v>1</v>
      </c>
      <c r="D132" s="169">
        <f t="shared" si="12"/>
        <v>6851.2000000000007</v>
      </c>
      <c r="E132" s="68">
        <v>4282</v>
      </c>
      <c r="F132" s="169"/>
      <c r="G132" s="169"/>
      <c r="H132" s="171">
        <v>30</v>
      </c>
      <c r="I132" s="169">
        <f t="shared" si="13"/>
        <v>1284.5999999999999</v>
      </c>
      <c r="J132" s="171">
        <v>30</v>
      </c>
      <c r="K132" s="169">
        <f t="shared" si="14"/>
        <v>1284.5999999999999</v>
      </c>
      <c r="L132" s="169">
        <f t="shared" si="17"/>
        <v>41107.200000000004</v>
      </c>
      <c r="M132" s="69"/>
      <c r="N132" s="69"/>
    </row>
    <row r="133" spans="1:14" x14ac:dyDescent="0.2">
      <c r="A133" s="67" t="s">
        <v>426</v>
      </c>
      <c r="B133" s="70" t="s">
        <v>458</v>
      </c>
      <c r="C133" s="171">
        <v>0.75</v>
      </c>
      <c r="D133" s="169">
        <f t="shared" si="12"/>
        <v>5617.6</v>
      </c>
      <c r="E133" s="68">
        <v>3511</v>
      </c>
      <c r="F133" s="169"/>
      <c r="G133" s="169"/>
      <c r="H133" s="171">
        <v>30</v>
      </c>
      <c r="I133" s="169">
        <f t="shared" si="13"/>
        <v>1053.3</v>
      </c>
      <c r="J133" s="171">
        <v>30</v>
      </c>
      <c r="K133" s="169">
        <f t="shared" si="14"/>
        <v>1053.3</v>
      </c>
      <c r="L133" s="169">
        <f t="shared" si="17"/>
        <v>25279.200000000004</v>
      </c>
      <c r="M133" s="69"/>
      <c r="N133" s="69"/>
    </row>
    <row r="134" spans="1:14" x14ac:dyDescent="0.2">
      <c r="A134" s="67" t="s">
        <v>427</v>
      </c>
      <c r="B134" s="70" t="s">
        <v>459</v>
      </c>
      <c r="C134" s="171">
        <v>1</v>
      </c>
      <c r="D134" s="169">
        <f t="shared" si="12"/>
        <v>5617.6</v>
      </c>
      <c r="E134" s="68">
        <v>3511</v>
      </c>
      <c r="F134" s="169"/>
      <c r="G134" s="169"/>
      <c r="H134" s="171">
        <v>30</v>
      </c>
      <c r="I134" s="169">
        <f t="shared" si="13"/>
        <v>1053.3</v>
      </c>
      <c r="J134" s="171">
        <v>30</v>
      </c>
      <c r="K134" s="169">
        <f t="shared" si="14"/>
        <v>1053.3</v>
      </c>
      <c r="L134" s="169">
        <f t="shared" si="17"/>
        <v>33705.600000000006</v>
      </c>
      <c r="M134" s="69"/>
      <c r="N134" s="69"/>
    </row>
    <row r="135" spans="1:14" x14ac:dyDescent="0.2">
      <c r="A135" s="67" t="s">
        <v>432</v>
      </c>
      <c r="B135" s="70" t="s">
        <v>460</v>
      </c>
      <c r="C135" s="171">
        <v>0.75</v>
      </c>
      <c r="D135" s="169">
        <f t="shared" si="12"/>
        <v>5617.6</v>
      </c>
      <c r="E135" s="68">
        <v>3511</v>
      </c>
      <c r="F135" s="169"/>
      <c r="G135" s="169"/>
      <c r="H135" s="171">
        <v>30</v>
      </c>
      <c r="I135" s="169">
        <f t="shared" si="13"/>
        <v>1053.3</v>
      </c>
      <c r="J135" s="171">
        <v>30</v>
      </c>
      <c r="K135" s="169">
        <f t="shared" si="14"/>
        <v>1053.3</v>
      </c>
      <c r="L135" s="169">
        <f t="shared" si="17"/>
        <v>25279.200000000004</v>
      </c>
      <c r="M135" s="69"/>
      <c r="N135" s="69"/>
    </row>
    <row r="136" spans="1:14" x14ac:dyDescent="0.2">
      <c r="A136" s="67" t="s">
        <v>433</v>
      </c>
      <c r="B136" s="70" t="s">
        <v>461</v>
      </c>
      <c r="C136" s="171">
        <v>7.5</v>
      </c>
      <c r="D136" s="169">
        <f t="shared" si="12"/>
        <v>11884.8</v>
      </c>
      <c r="E136" s="68">
        <v>7428</v>
      </c>
      <c r="F136" s="169"/>
      <c r="G136" s="169"/>
      <c r="H136" s="171">
        <v>30</v>
      </c>
      <c r="I136" s="169">
        <f t="shared" si="13"/>
        <v>2228.4</v>
      </c>
      <c r="J136" s="171">
        <v>30</v>
      </c>
      <c r="K136" s="169">
        <f t="shared" si="14"/>
        <v>2228.4</v>
      </c>
      <c r="L136" s="169">
        <f t="shared" si="17"/>
        <v>534816</v>
      </c>
      <c r="M136" s="69"/>
      <c r="N136" s="69"/>
    </row>
    <row r="137" spans="1:14" x14ac:dyDescent="0.2">
      <c r="A137" s="67" t="s">
        <v>434</v>
      </c>
      <c r="B137" s="70" t="s">
        <v>462</v>
      </c>
      <c r="C137" s="171">
        <v>1.5</v>
      </c>
      <c r="D137" s="169">
        <f t="shared" si="12"/>
        <v>8427.2000000000007</v>
      </c>
      <c r="E137" s="68">
        <v>5267</v>
      </c>
      <c r="F137" s="169"/>
      <c r="G137" s="169"/>
      <c r="H137" s="171">
        <v>30</v>
      </c>
      <c r="I137" s="169">
        <f t="shared" si="13"/>
        <v>1580.1</v>
      </c>
      <c r="J137" s="171">
        <v>30</v>
      </c>
      <c r="K137" s="169">
        <f t="shared" si="14"/>
        <v>1580.1</v>
      </c>
      <c r="L137" s="169">
        <f t="shared" si="17"/>
        <v>75844.800000000003</v>
      </c>
      <c r="M137" s="69"/>
      <c r="N137" s="69"/>
    </row>
    <row r="138" spans="1:14" x14ac:dyDescent="0.2">
      <c r="A138" s="67" t="s">
        <v>428</v>
      </c>
      <c r="B138" s="70" t="s">
        <v>463</v>
      </c>
      <c r="C138" s="171">
        <v>2</v>
      </c>
      <c r="D138" s="169">
        <f t="shared" si="12"/>
        <v>7238.4</v>
      </c>
      <c r="E138" s="68">
        <v>4524</v>
      </c>
      <c r="F138" s="169"/>
      <c r="G138" s="169"/>
      <c r="H138" s="171">
        <v>30</v>
      </c>
      <c r="I138" s="169">
        <f t="shared" si="13"/>
        <v>1357.2</v>
      </c>
      <c r="J138" s="171">
        <v>30</v>
      </c>
      <c r="K138" s="169">
        <f t="shared" si="14"/>
        <v>1357.2</v>
      </c>
      <c r="L138" s="169">
        <f t="shared" si="17"/>
        <v>86860.799999999988</v>
      </c>
      <c r="M138" s="69"/>
      <c r="N138" s="69"/>
    </row>
    <row r="139" spans="1:14" x14ac:dyDescent="0.2">
      <c r="A139" s="47" t="s">
        <v>123</v>
      </c>
      <c r="B139" s="47">
        <v>2110</v>
      </c>
      <c r="C139" s="10">
        <f>SUM(C107:C138)</f>
        <v>56.5</v>
      </c>
      <c r="D139" s="49" t="s">
        <v>1</v>
      </c>
      <c r="E139" s="49" t="s">
        <v>1</v>
      </c>
      <c r="F139" s="49" t="s">
        <v>1</v>
      </c>
      <c r="G139" s="49" t="s">
        <v>1</v>
      </c>
      <c r="H139" s="49" t="s">
        <v>1</v>
      </c>
      <c r="I139" s="49" t="s">
        <v>1</v>
      </c>
      <c r="J139" s="49" t="s">
        <v>1</v>
      </c>
      <c r="K139" s="49" t="s">
        <v>1</v>
      </c>
      <c r="L139" s="65">
        <f>SUM(L107:L138)</f>
        <v>4792945.0020000003</v>
      </c>
      <c r="M139" s="69"/>
      <c r="N139" s="69"/>
    </row>
    <row r="140" spans="1:14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1:14" ht="15.75" customHeight="1" x14ac:dyDescent="0.2">
      <c r="A141" s="221" t="s">
        <v>393</v>
      </c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  <c r="L141" s="221"/>
      <c r="M141" s="221"/>
      <c r="N141" s="221"/>
    </row>
    <row r="142" spans="1:14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1:14" ht="20.25" customHeight="1" x14ac:dyDescent="0.2">
      <c r="A143" s="216" t="s">
        <v>486</v>
      </c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</row>
    <row r="144" spans="1:14" ht="14.25" customHeight="1" x14ac:dyDescent="0.2">
      <c r="A144" s="201" t="s">
        <v>10</v>
      </c>
      <c r="B144" s="194" t="s">
        <v>11</v>
      </c>
      <c r="C144" s="201" t="s">
        <v>83</v>
      </c>
      <c r="D144" s="201"/>
      <c r="E144" s="201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4" ht="15" customHeight="1" x14ac:dyDescent="0.2">
      <c r="A145" s="201"/>
      <c r="B145" s="194"/>
      <c r="C145" s="47" t="s">
        <v>8</v>
      </c>
      <c r="D145" s="47" t="s">
        <v>9</v>
      </c>
      <c r="E145" s="47" t="s">
        <v>616</v>
      </c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1:14" ht="38.25" x14ac:dyDescent="0.2">
      <c r="A146" s="201"/>
      <c r="B146" s="194"/>
      <c r="C146" s="46" t="s">
        <v>84</v>
      </c>
      <c r="D146" s="46" t="s">
        <v>85</v>
      </c>
      <c r="E146" s="46" t="s">
        <v>86</v>
      </c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1:14" x14ac:dyDescent="0.2">
      <c r="A147" s="47" t="s">
        <v>19</v>
      </c>
      <c r="B147" s="47" t="s">
        <v>20</v>
      </c>
      <c r="C147" s="47" t="s">
        <v>21</v>
      </c>
      <c r="D147" s="47" t="s">
        <v>22</v>
      </c>
      <c r="E147" s="47" t="s">
        <v>23</v>
      </c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4" ht="38.25" x14ac:dyDescent="0.2">
      <c r="A148" s="15" t="s">
        <v>175</v>
      </c>
      <c r="B148" s="99" t="s">
        <v>88</v>
      </c>
      <c r="C148" s="45">
        <v>0</v>
      </c>
      <c r="D148" s="45">
        <v>0</v>
      </c>
      <c r="E148" s="45">
        <v>0</v>
      </c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1:14" ht="40.5" customHeight="1" x14ac:dyDescent="0.2">
      <c r="A149" s="15" t="s">
        <v>176</v>
      </c>
      <c r="B149" s="99" t="s">
        <v>90</v>
      </c>
      <c r="C149" s="45">
        <v>0</v>
      </c>
      <c r="D149" s="45">
        <v>0</v>
      </c>
      <c r="E149" s="45">
        <v>0</v>
      </c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ht="27" customHeight="1" x14ac:dyDescent="0.2">
      <c r="A150" s="15" t="s">
        <v>177</v>
      </c>
      <c r="B150" s="99" t="s">
        <v>92</v>
      </c>
      <c r="C150" s="45">
        <f>F173</f>
        <v>1487270.0046056004</v>
      </c>
      <c r="D150" s="45">
        <f>G173</f>
        <v>1457054.9966056</v>
      </c>
      <c r="E150" s="45">
        <f>H173</f>
        <v>1457054.9966056</v>
      </c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14" ht="40.5" customHeight="1" x14ac:dyDescent="0.2">
      <c r="A151" s="15" t="s">
        <v>178</v>
      </c>
      <c r="B151" s="99" t="s">
        <v>110</v>
      </c>
      <c r="C151" s="45">
        <v>0</v>
      </c>
      <c r="D151" s="45">
        <v>0</v>
      </c>
      <c r="E151" s="45">
        <v>0</v>
      </c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4" ht="40.5" customHeight="1" x14ac:dyDescent="0.2">
      <c r="A152" s="15" t="s">
        <v>179</v>
      </c>
      <c r="B152" s="99" t="s">
        <v>112</v>
      </c>
      <c r="C152" s="45">
        <v>0</v>
      </c>
      <c r="D152" s="45">
        <v>0</v>
      </c>
      <c r="E152" s="45">
        <v>0</v>
      </c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1:14" ht="51" x14ac:dyDescent="0.2">
      <c r="A153" s="15" t="s">
        <v>180</v>
      </c>
      <c r="B153" s="99" t="s">
        <v>114</v>
      </c>
      <c r="C153" s="55">
        <f>C150</f>
        <v>1487270.0046056004</v>
      </c>
      <c r="D153" s="55">
        <f t="shared" ref="D153:E153" si="18">D150</f>
        <v>1457054.9966056</v>
      </c>
      <c r="E153" s="55">
        <f t="shared" si="18"/>
        <v>1457054.9966056</v>
      </c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1:14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1:14" ht="18" customHeight="1" x14ac:dyDescent="0.2">
      <c r="A155" s="214" t="s">
        <v>485</v>
      </c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3"/>
      <c r="M155" s="23"/>
      <c r="N155" s="23"/>
    </row>
    <row r="156" spans="1:14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1:14" ht="32.25" customHeight="1" x14ac:dyDescent="0.2">
      <c r="A157" s="200" t="s">
        <v>181</v>
      </c>
      <c r="B157" s="194" t="s">
        <v>11</v>
      </c>
      <c r="C157" s="194" t="s">
        <v>182</v>
      </c>
      <c r="D157" s="194"/>
      <c r="E157" s="194"/>
      <c r="F157" s="208" t="s">
        <v>183</v>
      </c>
      <c r="G157" s="208"/>
      <c r="H157" s="208"/>
      <c r="I157" s="23"/>
      <c r="J157" s="23"/>
      <c r="K157" s="23"/>
      <c r="L157" s="23"/>
      <c r="M157" s="23"/>
      <c r="N157" s="23"/>
    </row>
    <row r="158" spans="1:14" ht="15.75" customHeight="1" x14ac:dyDescent="0.2">
      <c r="A158" s="200"/>
      <c r="B158" s="194"/>
      <c r="C158" s="105" t="s">
        <v>8</v>
      </c>
      <c r="D158" s="105" t="s">
        <v>9</v>
      </c>
      <c r="E158" s="105" t="s">
        <v>616</v>
      </c>
      <c r="F158" s="105" t="s">
        <v>8</v>
      </c>
      <c r="G158" s="105" t="s">
        <v>9</v>
      </c>
      <c r="H158" s="105" t="s">
        <v>616</v>
      </c>
      <c r="I158" s="23"/>
      <c r="J158" s="23"/>
      <c r="K158" s="23"/>
      <c r="L158" s="23"/>
      <c r="M158" s="23"/>
      <c r="N158" s="23"/>
    </row>
    <row r="159" spans="1:14" ht="54.75" customHeight="1" x14ac:dyDescent="0.2">
      <c r="A159" s="200"/>
      <c r="B159" s="194"/>
      <c r="C159" s="46" t="s">
        <v>84</v>
      </c>
      <c r="D159" s="46" t="s">
        <v>85</v>
      </c>
      <c r="E159" s="46" t="s">
        <v>86</v>
      </c>
      <c r="F159" s="46" t="s">
        <v>84</v>
      </c>
      <c r="G159" s="46" t="s">
        <v>85</v>
      </c>
      <c r="H159" s="46" t="s">
        <v>86</v>
      </c>
      <c r="I159" s="23"/>
      <c r="J159" s="23"/>
      <c r="K159" s="23"/>
      <c r="L159" s="23"/>
      <c r="M159" s="23"/>
      <c r="N159" s="23"/>
    </row>
    <row r="160" spans="1:14" x14ac:dyDescent="0.2">
      <c r="A160" s="47" t="s">
        <v>19</v>
      </c>
      <c r="B160" s="47" t="s">
        <v>20</v>
      </c>
      <c r="C160" s="47" t="s">
        <v>21</v>
      </c>
      <c r="D160" s="47" t="s">
        <v>22</v>
      </c>
      <c r="E160" s="47" t="s">
        <v>23</v>
      </c>
      <c r="F160" s="47" t="s">
        <v>24</v>
      </c>
      <c r="G160" s="47" t="s">
        <v>25</v>
      </c>
      <c r="H160" s="47" t="s">
        <v>26</v>
      </c>
      <c r="I160" s="23"/>
      <c r="J160" s="23"/>
      <c r="K160" s="23"/>
      <c r="L160" s="23"/>
      <c r="M160" s="23"/>
      <c r="N160" s="23"/>
    </row>
    <row r="161" spans="1:14" ht="27" customHeight="1" x14ac:dyDescent="0.2">
      <c r="A161" s="5" t="s">
        <v>184</v>
      </c>
      <c r="B161" s="47" t="s">
        <v>88</v>
      </c>
      <c r="C161" s="45">
        <v>0</v>
      </c>
      <c r="D161" s="45"/>
      <c r="E161" s="45"/>
      <c r="F161" s="45">
        <f>SUM(F162:F163)</f>
        <v>1076400.6004400002</v>
      </c>
      <c r="G161" s="45">
        <f t="shared" ref="G161:H161" si="19">SUM(G162:G163)</f>
        <v>1054447.90044</v>
      </c>
      <c r="H161" s="45">
        <f t="shared" si="19"/>
        <v>1054447.90044</v>
      </c>
      <c r="I161" s="23"/>
      <c r="J161" s="23"/>
      <c r="K161" s="23"/>
      <c r="L161" s="23"/>
      <c r="M161" s="23"/>
      <c r="N161" s="23"/>
    </row>
    <row r="162" spans="1:14" ht="15" customHeight="1" x14ac:dyDescent="0.2">
      <c r="A162" s="5" t="s">
        <v>185</v>
      </c>
      <c r="B162" s="47" t="s">
        <v>186</v>
      </c>
      <c r="C162" s="45">
        <f>L57</f>
        <v>4892730.0020000003</v>
      </c>
      <c r="D162" s="45">
        <f>L98</f>
        <v>4792945.0020000003</v>
      </c>
      <c r="E162" s="45">
        <f>L139</f>
        <v>4792945.0020000003</v>
      </c>
      <c r="F162" s="45">
        <f>C162*22%</f>
        <v>1076400.6004400002</v>
      </c>
      <c r="G162" s="45">
        <f t="shared" ref="G162:H162" si="20">D162*22%</f>
        <v>1054447.90044</v>
      </c>
      <c r="H162" s="45">
        <f t="shared" si="20"/>
        <v>1054447.90044</v>
      </c>
      <c r="I162" s="23"/>
      <c r="J162" s="23"/>
      <c r="K162" s="23"/>
      <c r="L162" s="23"/>
      <c r="M162" s="23"/>
      <c r="N162" s="23"/>
    </row>
    <row r="163" spans="1:14" ht="15.75" customHeight="1" x14ac:dyDescent="0.2">
      <c r="A163" s="2" t="s">
        <v>187</v>
      </c>
      <c r="B163" s="50" t="s">
        <v>188</v>
      </c>
      <c r="C163" s="45">
        <f>L59</f>
        <v>0</v>
      </c>
      <c r="D163" s="45">
        <v>0</v>
      </c>
      <c r="E163" s="45">
        <v>0</v>
      </c>
      <c r="F163" s="45">
        <f>C163*0.1</f>
        <v>0</v>
      </c>
      <c r="G163" s="45">
        <v>0</v>
      </c>
      <c r="H163" s="45">
        <v>0</v>
      </c>
      <c r="I163" s="23"/>
      <c r="J163" s="23"/>
      <c r="K163" s="23"/>
      <c r="L163" s="23"/>
      <c r="M163" s="23"/>
      <c r="N163" s="23"/>
    </row>
    <row r="164" spans="1:14" ht="51" x14ac:dyDescent="0.2">
      <c r="A164" s="5" t="s">
        <v>189</v>
      </c>
      <c r="B164" s="49" t="s">
        <v>190</v>
      </c>
      <c r="C164" s="45">
        <f>L60</f>
        <v>0</v>
      </c>
      <c r="D164" s="45">
        <v>0</v>
      </c>
      <c r="E164" s="45">
        <v>0</v>
      </c>
      <c r="F164" s="45">
        <v>0</v>
      </c>
      <c r="G164" s="45">
        <v>0</v>
      </c>
      <c r="H164" s="45">
        <v>0</v>
      </c>
      <c r="I164" s="23"/>
      <c r="J164" s="23"/>
      <c r="K164" s="23"/>
      <c r="L164" s="23"/>
      <c r="M164" s="23"/>
      <c r="N164" s="23"/>
    </row>
    <row r="165" spans="1:14" ht="29.25" customHeight="1" x14ac:dyDescent="0.2">
      <c r="A165" s="5" t="s">
        <v>191</v>
      </c>
      <c r="B165" s="47" t="s">
        <v>90</v>
      </c>
      <c r="C165" s="45">
        <v>0</v>
      </c>
      <c r="D165" s="45">
        <v>0</v>
      </c>
      <c r="E165" s="45">
        <v>0</v>
      </c>
      <c r="F165" s="45">
        <f>SUM(F166:F168)</f>
        <v>155588.8140636</v>
      </c>
      <c r="G165" s="45">
        <f t="shared" ref="G165:H165" si="21">SUM(G166:G168)</f>
        <v>152415.6510636</v>
      </c>
      <c r="H165" s="45">
        <f t="shared" si="21"/>
        <v>152415.6510636</v>
      </c>
      <c r="I165" s="23"/>
      <c r="J165" s="23"/>
      <c r="K165" s="23"/>
      <c r="L165" s="23"/>
      <c r="M165" s="23"/>
      <c r="N165" s="23"/>
    </row>
    <row r="166" spans="1:14" ht="53.25" customHeight="1" x14ac:dyDescent="0.2">
      <c r="A166" s="5" t="s">
        <v>192</v>
      </c>
      <c r="B166" s="49" t="s">
        <v>193</v>
      </c>
      <c r="C166" s="45">
        <f>L57</f>
        <v>4892730.0020000003</v>
      </c>
      <c r="D166" s="45">
        <f>L98</f>
        <v>4792945.0020000003</v>
      </c>
      <c r="E166" s="45">
        <f>L139</f>
        <v>4792945.0020000003</v>
      </c>
      <c r="F166" s="45">
        <f>C166*2.9%</f>
        <v>141889.17005799999</v>
      </c>
      <c r="G166" s="45">
        <f t="shared" ref="G166:H166" si="22">D166*2.9%</f>
        <v>138995.405058</v>
      </c>
      <c r="H166" s="45">
        <f t="shared" si="22"/>
        <v>138995.405058</v>
      </c>
      <c r="I166" s="23"/>
      <c r="J166" s="23"/>
      <c r="K166" s="23"/>
      <c r="L166" s="23"/>
      <c r="M166" s="23"/>
      <c r="N166" s="23"/>
    </row>
    <row r="167" spans="1:14" ht="42" customHeight="1" x14ac:dyDescent="0.2">
      <c r="A167" s="5" t="s">
        <v>194</v>
      </c>
      <c r="B167" s="49" t="s">
        <v>195</v>
      </c>
      <c r="C167" s="45">
        <f>L63</f>
        <v>0</v>
      </c>
      <c r="D167" s="45">
        <v>0</v>
      </c>
      <c r="E167" s="45">
        <v>0</v>
      </c>
      <c r="F167" s="45">
        <v>0</v>
      </c>
      <c r="G167" s="45">
        <v>0</v>
      </c>
      <c r="H167" s="45">
        <v>0</v>
      </c>
      <c r="I167" s="23"/>
      <c r="J167" s="23"/>
      <c r="K167" s="23"/>
      <c r="L167" s="23"/>
      <c r="M167" s="23"/>
      <c r="N167" s="23"/>
    </row>
    <row r="168" spans="1:14" ht="56.25" customHeight="1" x14ac:dyDescent="0.2">
      <c r="A168" s="5" t="s">
        <v>394</v>
      </c>
      <c r="B168" s="49" t="s">
        <v>196</v>
      </c>
      <c r="C168" s="45">
        <f>L57</f>
        <v>4892730.0020000003</v>
      </c>
      <c r="D168" s="45">
        <f>L98</f>
        <v>4792945.0020000003</v>
      </c>
      <c r="E168" s="45">
        <f>L139</f>
        <v>4792945.0020000003</v>
      </c>
      <c r="F168" s="45">
        <f>C168*0.28%</f>
        <v>13699.644005600003</v>
      </c>
      <c r="G168" s="45">
        <f t="shared" ref="G168:H168" si="23">D168*0.28%</f>
        <v>13420.246005600004</v>
      </c>
      <c r="H168" s="45">
        <f t="shared" si="23"/>
        <v>13420.246005600004</v>
      </c>
      <c r="I168" s="23"/>
      <c r="J168" s="23"/>
      <c r="K168" s="23"/>
      <c r="L168" s="23"/>
      <c r="M168" s="23"/>
      <c r="N168" s="23"/>
    </row>
    <row r="169" spans="1:14" ht="52.5" customHeight="1" x14ac:dyDescent="0.2">
      <c r="A169" s="6" t="s">
        <v>197</v>
      </c>
      <c r="B169" s="49" t="s">
        <v>198</v>
      </c>
      <c r="C169" s="45">
        <v>0</v>
      </c>
      <c r="D169" s="45">
        <v>0</v>
      </c>
      <c r="E169" s="45">
        <v>0</v>
      </c>
      <c r="F169" s="45">
        <v>0</v>
      </c>
      <c r="G169" s="45">
        <v>0</v>
      </c>
      <c r="H169" s="45">
        <v>0</v>
      </c>
      <c r="I169" s="23"/>
      <c r="J169" s="23"/>
      <c r="K169" s="23"/>
      <c r="L169" s="23"/>
      <c r="M169" s="23"/>
      <c r="N169" s="23"/>
    </row>
    <row r="170" spans="1:14" ht="51" x14ac:dyDescent="0.2">
      <c r="A170" s="6" t="s">
        <v>197</v>
      </c>
      <c r="B170" s="14"/>
      <c r="C170" s="45">
        <v>0</v>
      </c>
      <c r="D170" s="45">
        <v>0</v>
      </c>
      <c r="E170" s="45">
        <v>0</v>
      </c>
      <c r="F170" s="45">
        <v>0</v>
      </c>
      <c r="G170" s="45">
        <v>0</v>
      </c>
      <c r="H170" s="45">
        <v>0</v>
      </c>
      <c r="I170" s="23"/>
      <c r="J170" s="23"/>
      <c r="K170" s="23"/>
      <c r="L170" s="23"/>
      <c r="M170" s="23"/>
      <c r="N170" s="23"/>
    </row>
    <row r="171" spans="1:14" ht="42.75" customHeight="1" x14ac:dyDescent="0.2">
      <c r="A171" s="5" t="s">
        <v>199</v>
      </c>
      <c r="B171" s="49" t="s">
        <v>92</v>
      </c>
      <c r="C171" s="45">
        <v>0</v>
      </c>
      <c r="D171" s="45">
        <v>0</v>
      </c>
      <c r="E171" s="45">
        <v>0</v>
      </c>
      <c r="F171" s="45">
        <v>0</v>
      </c>
      <c r="G171" s="45">
        <v>0</v>
      </c>
      <c r="H171" s="45">
        <v>0</v>
      </c>
      <c r="I171" s="23"/>
      <c r="J171" s="23"/>
      <c r="K171" s="23"/>
      <c r="L171" s="23"/>
      <c r="M171" s="23"/>
      <c r="N171" s="23"/>
    </row>
    <row r="172" spans="1:14" ht="38.25" x14ac:dyDescent="0.2">
      <c r="A172" s="5" t="s">
        <v>200</v>
      </c>
      <c r="B172" s="49" t="s">
        <v>93</v>
      </c>
      <c r="C172" s="45">
        <f>L57</f>
        <v>4892730.0020000003</v>
      </c>
      <c r="D172" s="45">
        <f>L98</f>
        <v>4792945.0020000003</v>
      </c>
      <c r="E172" s="45">
        <f>L139</f>
        <v>4792945.0020000003</v>
      </c>
      <c r="F172" s="45">
        <f>C172*5.1%</f>
        <v>249529.230102</v>
      </c>
      <c r="G172" s="45">
        <f t="shared" ref="G172:H172" si="24">D172*5.1%</f>
        <v>244440.195102</v>
      </c>
      <c r="H172" s="45">
        <f t="shared" si="24"/>
        <v>244440.195102</v>
      </c>
      <c r="I172" s="23"/>
      <c r="J172" s="23"/>
      <c r="K172" s="23"/>
      <c r="L172" s="23"/>
      <c r="M172" s="23"/>
      <c r="N172" s="23"/>
    </row>
    <row r="173" spans="1:14" ht="15" customHeight="1" x14ac:dyDescent="0.2">
      <c r="A173" s="2" t="s">
        <v>123</v>
      </c>
      <c r="B173" s="47">
        <v>2141</v>
      </c>
      <c r="C173" s="45" t="s">
        <v>1</v>
      </c>
      <c r="D173" s="45" t="s">
        <v>1</v>
      </c>
      <c r="E173" s="45" t="s">
        <v>1</v>
      </c>
      <c r="F173" s="55">
        <f>F161+F165+F172+5751.36</f>
        <v>1487270.0046056004</v>
      </c>
      <c r="G173" s="170">
        <f t="shared" ref="G173:H173" si="25">G161+G165+G172+5751.25</f>
        <v>1457054.9966056</v>
      </c>
      <c r="H173" s="170">
        <f t="shared" si="25"/>
        <v>1457054.9966056</v>
      </c>
      <c r="I173" s="23"/>
      <c r="J173" s="114"/>
      <c r="K173" s="23"/>
      <c r="L173" s="23"/>
      <c r="M173" s="23"/>
      <c r="N173" s="23"/>
    </row>
    <row r="174" spans="1:14" ht="28.5" customHeight="1" x14ac:dyDescent="0.2">
      <c r="A174" s="222" t="s">
        <v>395</v>
      </c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23"/>
      <c r="M174" s="23"/>
      <c r="N174" s="23"/>
    </row>
    <row r="175" spans="1:14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1:14" ht="15" customHeight="1" x14ac:dyDescent="0.2">
      <c r="A176" s="214" t="s">
        <v>396</v>
      </c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3"/>
      <c r="M176" s="23"/>
      <c r="N176" s="23"/>
    </row>
    <row r="177" spans="1:14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</row>
    <row r="178" spans="1:14" ht="14.25" customHeight="1" x14ac:dyDescent="0.2">
      <c r="A178" s="221" t="s">
        <v>484</v>
      </c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  <c r="L178" s="23"/>
      <c r="M178" s="23"/>
      <c r="N178" s="23"/>
    </row>
    <row r="179" spans="1:14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1:14" ht="27" customHeight="1" x14ac:dyDescent="0.2">
      <c r="A180" s="200" t="s">
        <v>201</v>
      </c>
      <c r="B180" s="194" t="s">
        <v>11</v>
      </c>
      <c r="C180" s="194" t="s">
        <v>202</v>
      </c>
      <c r="D180" s="194"/>
      <c r="E180" s="194"/>
      <c r="F180" s="208" t="s">
        <v>203</v>
      </c>
      <c r="G180" s="208"/>
      <c r="H180" s="208"/>
      <c r="I180" s="208" t="s">
        <v>204</v>
      </c>
      <c r="J180" s="208"/>
      <c r="K180" s="208"/>
      <c r="L180" s="208" t="s">
        <v>83</v>
      </c>
      <c r="M180" s="208"/>
      <c r="N180" s="208"/>
    </row>
    <row r="181" spans="1:14" x14ac:dyDescent="0.2">
      <c r="A181" s="200"/>
      <c r="B181" s="194"/>
      <c r="C181" s="105" t="s">
        <v>8</v>
      </c>
      <c r="D181" s="105" t="s">
        <v>9</v>
      </c>
      <c r="E181" s="105" t="s">
        <v>616</v>
      </c>
      <c r="F181" s="105" t="s">
        <v>8</v>
      </c>
      <c r="G181" s="105" t="s">
        <v>9</v>
      </c>
      <c r="H181" s="105" t="s">
        <v>616</v>
      </c>
      <c r="I181" s="105" t="s">
        <v>8</v>
      </c>
      <c r="J181" s="105" t="s">
        <v>9</v>
      </c>
      <c r="K181" s="105" t="s">
        <v>616</v>
      </c>
      <c r="L181" s="105" t="s">
        <v>8</v>
      </c>
      <c r="M181" s="105" t="s">
        <v>9</v>
      </c>
      <c r="N181" s="105" t="s">
        <v>616</v>
      </c>
    </row>
    <row r="182" spans="1:14" ht="54" customHeight="1" x14ac:dyDescent="0.2">
      <c r="A182" s="200"/>
      <c r="B182" s="194"/>
      <c r="C182" s="46" t="s">
        <v>84</v>
      </c>
      <c r="D182" s="46" t="s">
        <v>85</v>
      </c>
      <c r="E182" s="46" t="s">
        <v>86</v>
      </c>
      <c r="F182" s="46" t="s">
        <v>84</v>
      </c>
      <c r="G182" s="46" t="s">
        <v>85</v>
      </c>
      <c r="H182" s="46" t="s">
        <v>86</v>
      </c>
      <c r="I182" s="46" t="s">
        <v>84</v>
      </c>
      <c r="J182" s="46" t="s">
        <v>85</v>
      </c>
      <c r="K182" s="46" t="s">
        <v>86</v>
      </c>
      <c r="L182" s="46" t="s">
        <v>84</v>
      </c>
      <c r="M182" s="46" t="s">
        <v>85</v>
      </c>
      <c r="N182" s="46" t="s">
        <v>86</v>
      </c>
    </row>
    <row r="183" spans="1:14" x14ac:dyDescent="0.2">
      <c r="A183" s="47" t="s">
        <v>19</v>
      </c>
      <c r="B183" s="47" t="s">
        <v>20</v>
      </c>
      <c r="C183" s="47" t="s">
        <v>21</v>
      </c>
      <c r="D183" s="47" t="s">
        <v>22</v>
      </c>
      <c r="E183" s="47" t="s">
        <v>23</v>
      </c>
      <c r="F183" s="47" t="s">
        <v>24</v>
      </c>
      <c r="G183" s="47" t="s">
        <v>25</v>
      </c>
      <c r="H183" s="47" t="s">
        <v>26</v>
      </c>
      <c r="I183" s="47" t="s">
        <v>27</v>
      </c>
      <c r="J183" s="47" t="s">
        <v>28</v>
      </c>
      <c r="K183" s="47" t="s">
        <v>29</v>
      </c>
      <c r="L183" s="47" t="s">
        <v>174</v>
      </c>
      <c r="M183" s="47" t="s">
        <v>205</v>
      </c>
      <c r="N183" s="47" t="s">
        <v>206</v>
      </c>
    </row>
    <row r="184" spans="1:14" ht="26.25" customHeight="1" x14ac:dyDescent="0.2">
      <c r="A184" s="15" t="s">
        <v>583</v>
      </c>
      <c r="B184" s="47" t="s">
        <v>31</v>
      </c>
      <c r="C184" s="45">
        <v>500</v>
      </c>
      <c r="D184" s="45">
        <f>C184</f>
        <v>500</v>
      </c>
      <c r="E184" s="45">
        <f>C184</f>
        <v>500</v>
      </c>
      <c r="F184" s="47">
        <v>4</v>
      </c>
      <c r="G184" s="47">
        <f>F184</f>
        <v>4</v>
      </c>
      <c r="H184" s="47">
        <f>F184</f>
        <v>4</v>
      </c>
      <c r="I184" s="47">
        <v>5</v>
      </c>
      <c r="J184" s="47">
        <f>I184</f>
        <v>5</v>
      </c>
      <c r="K184" s="47">
        <f>I184</f>
        <v>5</v>
      </c>
      <c r="L184" s="45">
        <f>C184*F184*I184</f>
        <v>10000</v>
      </c>
      <c r="M184" s="45">
        <f t="shared" ref="M184:N185" si="26">D184*G184*J184</f>
        <v>10000</v>
      </c>
      <c r="N184" s="45">
        <f t="shared" si="26"/>
        <v>10000</v>
      </c>
    </row>
    <row r="185" spans="1:14" ht="27.75" customHeight="1" x14ac:dyDescent="0.2">
      <c r="A185" s="91" t="s">
        <v>584</v>
      </c>
      <c r="B185" s="47" t="s">
        <v>33</v>
      </c>
      <c r="C185" s="45">
        <v>6000</v>
      </c>
      <c r="D185" s="72">
        <f>C185</f>
        <v>6000</v>
      </c>
      <c r="E185" s="72">
        <f>C185</f>
        <v>6000</v>
      </c>
      <c r="F185" s="47">
        <v>4</v>
      </c>
      <c r="G185" s="73">
        <f>F185</f>
        <v>4</v>
      </c>
      <c r="H185" s="73">
        <f>F185</f>
        <v>4</v>
      </c>
      <c r="I185" s="47">
        <v>5</v>
      </c>
      <c r="J185" s="73">
        <f>I185</f>
        <v>5</v>
      </c>
      <c r="K185" s="73">
        <f>I185</f>
        <v>5</v>
      </c>
      <c r="L185" s="72">
        <f>C185*F185*I185</f>
        <v>120000</v>
      </c>
      <c r="M185" s="72">
        <f t="shared" si="26"/>
        <v>120000</v>
      </c>
      <c r="N185" s="72">
        <f t="shared" si="26"/>
        <v>120000</v>
      </c>
    </row>
    <row r="186" spans="1:14" x14ac:dyDescent="0.2">
      <c r="A186" s="47" t="s">
        <v>123</v>
      </c>
      <c r="B186" s="47">
        <v>2120</v>
      </c>
      <c r="C186" s="47" t="s">
        <v>1</v>
      </c>
      <c r="D186" s="47" t="s">
        <v>1</v>
      </c>
      <c r="E186" s="47" t="s">
        <v>1</v>
      </c>
      <c r="F186" s="47" t="s">
        <v>1</v>
      </c>
      <c r="G186" s="47" t="s">
        <v>1</v>
      </c>
      <c r="H186" s="47" t="s">
        <v>1</v>
      </c>
      <c r="I186" s="47" t="s">
        <v>1</v>
      </c>
      <c r="J186" s="47" t="s">
        <v>1</v>
      </c>
      <c r="K186" s="47" t="s">
        <v>1</v>
      </c>
      <c r="L186" s="71">
        <f>SUM(L184:L185)</f>
        <v>130000</v>
      </c>
      <c r="M186" s="71">
        <f>SUM(M184:M185)</f>
        <v>130000</v>
      </c>
      <c r="N186" s="71">
        <f>SUM(N184:N185)</f>
        <v>130000</v>
      </c>
    </row>
    <row r="187" spans="1:14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</row>
    <row r="188" spans="1:14" x14ac:dyDescent="0.2">
      <c r="A188" s="39" t="s">
        <v>207</v>
      </c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</row>
    <row r="189" spans="1:14" hidden="1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</row>
    <row r="190" spans="1:14" ht="30.75" hidden="1" customHeight="1" x14ac:dyDescent="0.2">
      <c r="A190" s="200" t="s">
        <v>201</v>
      </c>
      <c r="B190" s="194" t="s">
        <v>11</v>
      </c>
      <c r="C190" s="194" t="s">
        <v>208</v>
      </c>
      <c r="D190" s="194"/>
      <c r="E190" s="194"/>
      <c r="F190" s="194" t="s">
        <v>209</v>
      </c>
      <c r="G190" s="194"/>
      <c r="H190" s="194"/>
      <c r="I190" s="194" t="s">
        <v>210</v>
      </c>
      <c r="J190" s="194"/>
      <c r="K190" s="194"/>
      <c r="L190" s="208" t="s">
        <v>83</v>
      </c>
      <c r="M190" s="208"/>
      <c r="N190" s="208"/>
    </row>
    <row r="191" spans="1:14" ht="17.25" hidden="1" customHeight="1" x14ac:dyDescent="0.2">
      <c r="A191" s="200"/>
      <c r="B191" s="194"/>
      <c r="C191" s="49" t="s">
        <v>7</v>
      </c>
      <c r="D191" s="49" t="s">
        <v>8</v>
      </c>
      <c r="E191" s="49" t="s">
        <v>9</v>
      </c>
      <c r="F191" s="49" t="s">
        <v>7</v>
      </c>
      <c r="G191" s="49" t="s">
        <v>8</v>
      </c>
      <c r="H191" s="49" t="s">
        <v>9</v>
      </c>
      <c r="I191" s="49" t="s">
        <v>7</v>
      </c>
      <c r="J191" s="49" t="s">
        <v>8</v>
      </c>
      <c r="K191" s="49" t="s">
        <v>9</v>
      </c>
      <c r="L191" s="49" t="s">
        <v>7</v>
      </c>
      <c r="M191" s="49" t="s">
        <v>8</v>
      </c>
      <c r="N191" s="49" t="s">
        <v>9</v>
      </c>
    </row>
    <row r="192" spans="1:14" ht="51" hidden="1" x14ac:dyDescent="0.2">
      <c r="A192" s="200"/>
      <c r="B192" s="194"/>
      <c r="C192" s="46" t="s">
        <v>84</v>
      </c>
      <c r="D192" s="46" t="s">
        <v>85</v>
      </c>
      <c r="E192" s="46" t="s">
        <v>86</v>
      </c>
      <c r="F192" s="46" t="s">
        <v>84</v>
      </c>
      <c r="G192" s="46" t="s">
        <v>85</v>
      </c>
      <c r="H192" s="46" t="s">
        <v>86</v>
      </c>
      <c r="I192" s="46" t="s">
        <v>84</v>
      </c>
      <c r="J192" s="46" t="s">
        <v>85</v>
      </c>
      <c r="K192" s="46" t="s">
        <v>86</v>
      </c>
      <c r="L192" s="46" t="s">
        <v>84</v>
      </c>
      <c r="M192" s="46" t="s">
        <v>85</v>
      </c>
      <c r="N192" s="46" t="s">
        <v>86</v>
      </c>
    </row>
    <row r="193" spans="1:14" hidden="1" x14ac:dyDescent="0.2">
      <c r="A193" s="47" t="s">
        <v>19</v>
      </c>
      <c r="B193" s="47" t="s">
        <v>20</v>
      </c>
      <c r="C193" s="47" t="s">
        <v>21</v>
      </c>
      <c r="D193" s="47" t="s">
        <v>22</v>
      </c>
      <c r="E193" s="47" t="s">
        <v>23</v>
      </c>
      <c r="F193" s="47" t="s">
        <v>24</v>
      </c>
      <c r="G193" s="47" t="s">
        <v>25</v>
      </c>
      <c r="H193" s="47" t="s">
        <v>26</v>
      </c>
      <c r="I193" s="47" t="s">
        <v>27</v>
      </c>
      <c r="J193" s="47" t="s">
        <v>28</v>
      </c>
      <c r="K193" s="47" t="s">
        <v>29</v>
      </c>
      <c r="L193" s="47" t="s">
        <v>174</v>
      </c>
      <c r="M193" s="47" t="s">
        <v>205</v>
      </c>
      <c r="N193" s="47" t="s">
        <v>206</v>
      </c>
    </row>
    <row r="194" spans="1:14" ht="15" hidden="1" customHeight="1" x14ac:dyDescent="0.2">
      <c r="A194" s="51"/>
      <c r="B194" s="47" t="s">
        <v>31</v>
      </c>
      <c r="C194" s="47"/>
      <c r="D194" s="47"/>
      <c r="E194" s="47"/>
      <c r="F194" s="47"/>
      <c r="G194" s="47"/>
      <c r="H194" s="47"/>
      <c r="I194" s="45"/>
      <c r="J194" s="45"/>
      <c r="K194" s="45"/>
      <c r="L194" s="45">
        <f>C194*F194*I194</f>
        <v>0</v>
      </c>
      <c r="M194" s="45">
        <f t="shared" ref="M194:N194" si="27">D194*G194*J194</f>
        <v>0</v>
      </c>
      <c r="N194" s="45">
        <f t="shared" si="27"/>
        <v>0</v>
      </c>
    </row>
    <row r="195" spans="1:14" hidden="1" x14ac:dyDescent="0.2">
      <c r="A195" s="47" t="s">
        <v>123</v>
      </c>
      <c r="B195" s="47" t="s">
        <v>124</v>
      </c>
      <c r="C195" s="47" t="s">
        <v>1</v>
      </c>
      <c r="D195" s="47" t="s">
        <v>1</v>
      </c>
      <c r="E195" s="47" t="s">
        <v>1</v>
      </c>
      <c r="F195" s="47" t="s">
        <v>1</v>
      </c>
      <c r="G195" s="47" t="s">
        <v>1</v>
      </c>
      <c r="H195" s="47" t="s">
        <v>1</v>
      </c>
      <c r="I195" s="47" t="s">
        <v>1</v>
      </c>
      <c r="J195" s="47" t="s">
        <v>1</v>
      </c>
      <c r="K195" s="47" t="s">
        <v>1</v>
      </c>
      <c r="L195" s="55">
        <f>L194</f>
        <v>0</v>
      </c>
      <c r="M195" s="55">
        <f t="shared" ref="M195:N195" si="28">M194</f>
        <v>0</v>
      </c>
      <c r="N195" s="55">
        <f t="shared" si="28"/>
        <v>0</v>
      </c>
    </row>
    <row r="196" spans="1:14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</row>
    <row r="197" spans="1:14" x14ac:dyDescent="0.2">
      <c r="A197" s="214" t="s">
        <v>399</v>
      </c>
      <c r="B197" s="214"/>
      <c r="C197" s="214"/>
      <c r="D197" s="214"/>
      <c r="E197" s="214"/>
      <c r="F197" s="214"/>
      <c r="G197" s="214"/>
      <c r="H197" s="214"/>
      <c r="I197" s="214"/>
      <c r="J197" s="214"/>
      <c r="K197" s="214"/>
      <c r="L197" s="23"/>
      <c r="M197" s="23"/>
      <c r="N197" s="23"/>
    </row>
    <row r="198" spans="1:14" hidden="1" x14ac:dyDescent="0.2">
      <c r="A198" s="60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</row>
    <row r="199" spans="1:14" ht="17.25" hidden="1" customHeight="1" x14ac:dyDescent="0.2">
      <c r="A199" s="200" t="s">
        <v>10</v>
      </c>
      <c r="B199" s="194" t="s">
        <v>11</v>
      </c>
      <c r="C199" s="208" t="s">
        <v>211</v>
      </c>
      <c r="D199" s="208"/>
      <c r="E199" s="208"/>
      <c r="F199" s="208" t="s">
        <v>212</v>
      </c>
      <c r="G199" s="208"/>
      <c r="H199" s="208"/>
      <c r="I199" s="208" t="s">
        <v>213</v>
      </c>
      <c r="J199" s="208"/>
      <c r="K199" s="208"/>
      <c r="L199" s="23"/>
      <c r="M199" s="23"/>
      <c r="N199" s="23"/>
    </row>
    <row r="200" spans="1:14" hidden="1" x14ac:dyDescent="0.2">
      <c r="A200" s="200"/>
      <c r="B200" s="194"/>
      <c r="C200" s="49" t="s">
        <v>7</v>
      </c>
      <c r="D200" s="49" t="s">
        <v>8</v>
      </c>
      <c r="E200" s="49" t="s">
        <v>9</v>
      </c>
      <c r="F200" s="49" t="s">
        <v>7</v>
      </c>
      <c r="G200" s="49" t="s">
        <v>8</v>
      </c>
      <c r="H200" s="49" t="s">
        <v>9</v>
      </c>
      <c r="I200" s="49" t="s">
        <v>7</v>
      </c>
      <c r="J200" s="49" t="s">
        <v>8</v>
      </c>
      <c r="K200" s="49" t="s">
        <v>400</v>
      </c>
      <c r="L200" s="23"/>
      <c r="M200" s="23"/>
      <c r="N200" s="23"/>
    </row>
    <row r="201" spans="1:14" ht="55.5" hidden="1" customHeight="1" x14ac:dyDescent="0.2">
      <c r="A201" s="200"/>
      <c r="B201" s="194"/>
      <c r="C201" s="46" t="s">
        <v>84</v>
      </c>
      <c r="D201" s="46" t="s">
        <v>85</v>
      </c>
      <c r="E201" s="46" t="s">
        <v>86</v>
      </c>
      <c r="F201" s="46" t="s">
        <v>84</v>
      </c>
      <c r="G201" s="46" t="s">
        <v>85</v>
      </c>
      <c r="H201" s="46" t="s">
        <v>86</v>
      </c>
      <c r="I201" s="46" t="s">
        <v>84</v>
      </c>
      <c r="J201" s="46" t="s">
        <v>85</v>
      </c>
      <c r="K201" s="46" t="s">
        <v>86</v>
      </c>
      <c r="L201" s="23"/>
      <c r="M201" s="23"/>
      <c r="N201" s="23"/>
    </row>
    <row r="202" spans="1:14" hidden="1" x14ac:dyDescent="0.2">
      <c r="A202" s="47" t="s">
        <v>19</v>
      </c>
      <c r="B202" s="47" t="s">
        <v>20</v>
      </c>
      <c r="C202" s="47" t="s">
        <v>21</v>
      </c>
      <c r="D202" s="47" t="s">
        <v>22</v>
      </c>
      <c r="E202" s="47" t="s">
        <v>23</v>
      </c>
      <c r="F202" s="47" t="s">
        <v>24</v>
      </c>
      <c r="G202" s="47" t="s">
        <v>25</v>
      </c>
      <c r="H202" s="47" t="s">
        <v>26</v>
      </c>
      <c r="I202" s="47" t="s">
        <v>27</v>
      </c>
      <c r="J202" s="47" t="s">
        <v>28</v>
      </c>
      <c r="K202" s="47" t="s">
        <v>29</v>
      </c>
      <c r="L202" s="23"/>
      <c r="M202" s="23"/>
      <c r="N202" s="23"/>
    </row>
    <row r="203" spans="1:14" hidden="1" x14ac:dyDescent="0.2">
      <c r="A203" s="51"/>
      <c r="B203" s="47" t="s">
        <v>31</v>
      </c>
      <c r="C203" s="51"/>
      <c r="D203" s="51"/>
      <c r="E203" s="51"/>
      <c r="F203" s="51"/>
      <c r="G203" s="51"/>
      <c r="H203" s="51"/>
      <c r="I203" s="51"/>
      <c r="J203" s="51"/>
      <c r="K203" s="51"/>
      <c r="L203" s="23"/>
      <c r="M203" s="23"/>
      <c r="N203" s="23"/>
    </row>
    <row r="204" spans="1:14" hidden="1" x14ac:dyDescent="0.2">
      <c r="A204" s="47" t="s">
        <v>123</v>
      </c>
      <c r="B204" s="47" t="s">
        <v>124</v>
      </c>
      <c r="C204" s="47" t="s">
        <v>1</v>
      </c>
      <c r="D204" s="47" t="s">
        <v>1</v>
      </c>
      <c r="E204" s="47" t="s">
        <v>1</v>
      </c>
      <c r="F204" s="47" t="s">
        <v>1</v>
      </c>
      <c r="G204" s="47" t="s">
        <v>1</v>
      </c>
      <c r="H204" s="47" t="s">
        <v>1</v>
      </c>
      <c r="I204" s="51"/>
      <c r="J204" s="51"/>
      <c r="K204" s="51"/>
      <c r="L204" s="23"/>
      <c r="M204" s="23"/>
      <c r="N204" s="23"/>
    </row>
    <row r="205" spans="1:14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</row>
    <row r="206" spans="1:14" x14ac:dyDescent="0.2">
      <c r="A206" s="221" t="s">
        <v>483</v>
      </c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  <c r="L206" s="23"/>
      <c r="M206" s="23"/>
      <c r="N206" s="23"/>
    </row>
    <row r="207" spans="1:14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</row>
    <row r="208" spans="1:14" ht="27" customHeight="1" x14ac:dyDescent="0.2">
      <c r="A208" s="194" t="s">
        <v>201</v>
      </c>
      <c r="B208" s="194" t="s">
        <v>11</v>
      </c>
      <c r="C208" s="208" t="s">
        <v>214</v>
      </c>
      <c r="D208" s="208"/>
      <c r="E208" s="208"/>
      <c r="F208" s="208" t="s">
        <v>215</v>
      </c>
      <c r="G208" s="208"/>
      <c r="H208" s="208"/>
      <c r="I208" s="200" t="s">
        <v>216</v>
      </c>
      <c r="J208" s="200"/>
      <c r="K208" s="200"/>
      <c r="L208" s="23"/>
      <c r="M208" s="23"/>
      <c r="N208" s="23"/>
    </row>
    <row r="209" spans="1:14" ht="16.5" customHeight="1" x14ac:dyDescent="0.2">
      <c r="A209" s="194"/>
      <c r="B209" s="194"/>
      <c r="C209" s="105" t="s">
        <v>8</v>
      </c>
      <c r="D209" s="105" t="s">
        <v>9</v>
      </c>
      <c r="E209" s="105" t="s">
        <v>616</v>
      </c>
      <c r="F209" s="105" t="s">
        <v>8</v>
      </c>
      <c r="G209" s="105" t="s">
        <v>9</v>
      </c>
      <c r="H209" s="105" t="s">
        <v>616</v>
      </c>
      <c r="I209" s="105" t="s">
        <v>8</v>
      </c>
      <c r="J209" s="105" t="s">
        <v>9</v>
      </c>
      <c r="K209" s="105" t="s">
        <v>616</v>
      </c>
      <c r="L209" s="23"/>
      <c r="M209" s="23"/>
      <c r="N209" s="23"/>
    </row>
    <row r="210" spans="1:14" ht="55.5" customHeight="1" x14ac:dyDescent="0.2">
      <c r="A210" s="194"/>
      <c r="B210" s="194"/>
      <c r="C210" s="46" t="s">
        <v>84</v>
      </c>
      <c r="D210" s="46" t="s">
        <v>85</v>
      </c>
      <c r="E210" s="46" t="s">
        <v>86</v>
      </c>
      <c r="F210" s="46" t="s">
        <v>84</v>
      </c>
      <c r="G210" s="46" t="s">
        <v>85</v>
      </c>
      <c r="H210" s="46" t="s">
        <v>86</v>
      </c>
      <c r="I210" s="46" t="s">
        <v>84</v>
      </c>
      <c r="J210" s="46" t="s">
        <v>85</v>
      </c>
      <c r="K210" s="46" t="s">
        <v>86</v>
      </c>
      <c r="L210" s="23"/>
      <c r="M210" s="23"/>
      <c r="N210" s="23"/>
    </row>
    <row r="211" spans="1:14" x14ac:dyDescent="0.2">
      <c r="A211" s="47" t="s">
        <v>19</v>
      </c>
      <c r="B211" s="47" t="s">
        <v>20</v>
      </c>
      <c r="C211" s="47" t="s">
        <v>21</v>
      </c>
      <c r="D211" s="47" t="s">
        <v>22</v>
      </c>
      <c r="E211" s="47" t="s">
        <v>23</v>
      </c>
      <c r="F211" s="47" t="s">
        <v>24</v>
      </c>
      <c r="G211" s="47" t="s">
        <v>25</v>
      </c>
      <c r="H211" s="47" t="s">
        <v>26</v>
      </c>
      <c r="I211" s="47" t="s">
        <v>27</v>
      </c>
      <c r="J211" s="47" t="s">
        <v>28</v>
      </c>
      <c r="K211" s="47" t="s">
        <v>29</v>
      </c>
      <c r="L211" s="23"/>
      <c r="M211" s="23"/>
      <c r="N211" s="23"/>
    </row>
    <row r="212" spans="1:14" ht="14.25" customHeight="1" x14ac:dyDescent="0.2">
      <c r="A212" s="15" t="s">
        <v>725</v>
      </c>
      <c r="B212" s="47" t="s">
        <v>31</v>
      </c>
      <c r="C212" s="51"/>
      <c r="D212" s="51"/>
      <c r="E212" s="51"/>
      <c r="F212" s="51"/>
      <c r="G212" s="51"/>
      <c r="H212" s="51"/>
      <c r="I212" s="45">
        <v>5854</v>
      </c>
      <c r="J212" s="45">
        <v>5854</v>
      </c>
      <c r="K212" s="45">
        <v>5854</v>
      </c>
      <c r="L212" s="23"/>
      <c r="M212" s="23"/>
      <c r="N212" s="23"/>
    </row>
    <row r="213" spans="1:14" ht="15.75" customHeight="1" x14ac:dyDescent="0.2">
      <c r="A213" s="15" t="s">
        <v>471</v>
      </c>
      <c r="B213" s="47" t="s">
        <v>33</v>
      </c>
      <c r="C213" s="51"/>
      <c r="D213" s="51"/>
      <c r="E213" s="51"/>
      <c r="F213" s="51"/>
      <c r="G213" s="51"/>
      <c r="H213" s="51"/>
      <c r="I213" s="45">
        <v>12600</v>
      </c>
      <c r="J213" s="45">
        <v>12600</v>
      </c>
      <c r="K213" s="45">
        <v>12600</v>
      </c>
      <c r="L213" s="23"/>
      <c r="M213" s="23"/>
      <c r="N213" s="23"/>
    </row>
    <row r="214" spans="1:14" ht="15.75" customHeight="1" x14ac:dyDescent="0.2">
      <c r="A214" s="15" t="s">
        <v>470</v>
      </c>
      <c r="B214" s="47" t="s">
        <v>383</v>
      </c>
      <c r="C214" s="51"/>
      <c r="D214" s="51"/>
      <c r="E214" s="51"/>
      <c r="F214" s="51"/>
      <c r="G214" s="51"/>
      <c r="H214" s="51"/>
      <c r="I214" s="45">
        <v>155100</v>
      </c>
      <c r="J214" s="45">
        <v>155100</v>
      </c>
      <c r="K214" s="45">
        <v>155100</v>
      </c>
      <c r="L214" s="23"/>
      <c r="M214" s="23"/>
      <c r="N214" s="23"/>
    </row>
    <row r="215" spans="1:14" ht="13.5" customHeight="1" x14ac:dyDescent="0.2">
      <c r="A215" s="47" t="s">
        <v>123</v>
      </c>
      <c r="B215" s="47">
        <v>2300</v>
      </c>
      <c r="C215" s="47" t="s">
        <v>1</v>
      </c>
      <c r="D215" s="47" t="s">
        <v>1</v>
      </c>
      <c r="E215" s="47" t="s">
        <v>1</v>
      </c>
      <c r="F215" s="47" t="s">
        <v>1</v>
      </c>
      <c r="G215" s="47" t="s">
        <v>1</v>
      </c>
      <c r="H215" s="47" t="s">
        <v>1</v>
      </c>
      <c r="I215" s="55">
        <f>SUM(I212:I214)</f>
        <v>173554</v>
      </c>
      <c r="J215" s="55">
        <f>SUM(J212:J214)</f>
        <v>173554</v>
      </c>
      <c r="K215" s="55">
        <f>SUM(K212:K214)</f>
        <v>173554</v>
      </c>
      <c r="L215" s="23"/>
      <c r="M215" s="23"/>
      <c r="N215" s="23"/>
    </row>
    <row r="216" spans="1:14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</row>
    <row r="217" spans="1:14" x14ac:dyDescent="0.2">
      <c r="A217" s="214" t="s">
        <v>482</v>
      </c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</row>
    <row r="218" spans="1:14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</row>
    <row r="219" spans="1:14" ht="18" customHeight="1" x14ac:dyDescent="0.2">
      <c r="A219" s="200" t="s">
        <v>201</v>
      </c>
      <c r="B219" s="194" t="s">
        <v>11</v>
      </c>
      <c r="C219" s="194" t="s">
        <v>211</v>
      </c>
      <c r="D219" s="194"/>
      <c r="E219" s="194"/>
      <c r="F219" s="194" t="s">
        <v>212</v>
      </c>
      <c r="G219" s="194"/>
      <c r="H219" s="194"/>
      <c r="I219" s="194" t="s">
        <v>213</v>
      </c>
      <c r="J219" s="194"/>
      <c r="K219" s="194"/>
      <c r="L219" s="23"/>
      <c r="M219" s="23"/>
      <c r="N219" s="23"/>
    </row>
    <row r="220" spans="1:14" ht="14.25" customHeight="1" x14ac:dyDescent="0.2">
      <c r="A220" s="200"/>
      <c r="B220" s="194"/>
      <c r="C220" s="105" t="s">
        <v>8</v>
      </c>
      <c r="D220" s="105" t="s">
        <v>9</v>
      </c>
      <c r="E220" s="105" t="s">
        <v>616</v>
      </c>
      <c r="F220" s="105" t="s">
        <v>8</v>
      </c>
      <c r="G220" s="105" t="s">
        <v>9</v>
      </c>
      <c r="H220" s="105" t="s">
        <v>616</v>
      </c>
      <c r="I220" s="105" t="s">
        <v>8</v>
      </c>
      <c r="J220" s="105" t="s">
        <v>9</v>
      </c>
      <c r="K220" s="105" t="s">
        <v>616</v>
      </c>
      <c r="L220" s="23"/>
      <c r="M220" s="23"/>
      <c r="N220" s="23"/>
    </row>
    <row r="221" spans="1:14" ht="54" customHeight="1" x14ac:dyDescent="0.2">
      <c r="A221" s="200"/>
      <c r="B221" s="194"/>
      <c r="C221" s="46" t="s">
        <v>84</v>
      </c>
      <c r="D221" s="46" t="s">
        <v>85</v>
      </c>
      <c r="E221" s="46" t="s">
        <v>86</v>
      </c>
      <c r="F221" s="46" t="s">
        <v>84</v>
      </c>
      <c r="G221" s="46" t="s">
        <v>85</v>
      </c>
      <c r="H221" s="46" t="s">
        <v>86</v>
      </c>
      <c r="I221" s="46" t="s">
        <v>84</v>
      </c>
      <c r="J221" s="46" t="s">
        <v>85</v>
      </c>
      <c r="K221" s="46" t="s">
        <v>86</v>
      </c>
      <c r="L221" s="23"/>
      <c r="M221" s="23"/>
      <c r="N221" s="23"/>
    </row>
    <row r="222" spans="1:14" x14ac:dyDescent="0.2">
      <c r="A222" s="47" t="s">
        <v>19</v>
      </c>
      <c r="B222" s="47" t="s">
        <v>20</v>
      </c>
      <c r="C222" s="47" t="s">
        <v>21</v>
      </c>
      <c r="D222" s="47" t="s">
        <v>22</v>
      </c>
      <c r="E222" s="47" t="s">
        <v>23</v>
      </c>
      <c r="F222" s="47" t="s">
        <v>24</v>
      </c>
      <c r="G222" s="47" t="s">
        <v>25</v>
      </c>
      <c r="H222" s="47" t="s">
        <v>26</v>
      </c>
      <c r="I222" s="47" t="s">
        <v>27</v>
      </c>
      <c r="J222" s="47" t="s">
        <v>28</v>
      </c>
      <c r="K222" s="47" t="s">
        <v>29</v>
      </c>
      <c r="L222" s="23"/>
      <c r="M222" s="23"/>
      <c r="N222" s="23"/>
    </row>
    <row r="223" spans="1:14" ht="26.25" customHeight="1" x14ac:dyDescent="0.2">
      <c r="A223" s="15" t="s">
        <v>468</v>
      </c>
      <c r="B223" s="47" t="s">
        <v>31</v>
      </c>
      <c r="C223" s="51"/>
      <c r="D223" s="51"/>
      <c r="E223" s="51"/>
      <c r="F223" s="51"/>
      <c r="G223" s="51"/>
      <c r="H223" s="51"/>
      <c r="I223" s="95">
        <v>40000</v>
      </c>
      <c r="J223" s="95">
        <f>I223</f>
        <v>40000</v>
      </c>
      <c r="K223" s="95">
        <f>I223</f>
        <v>40000</v>
      </c>
      <c r="L223" s="23"/>
      <c r="M223" s="23"/>
      <c r="N223" s="23"/>
    </row>
    <row r="224" spans="1:14" x14ac:dyDescent="0.2">
      <c r="A224" s="47" t="s">
        <v>123</v>
      </c>
      <c r="B224" s="47">
        <v>2420</v>
      </c>
      <c r="C224" s="47" t="s">
        <v>1</v>
      </c>
      <c r="D224" s="47" t="s">
        <v>1</v>
      </c>
      <c r="E224" s="47" t="s">
        <v>1</v>
      </c>
      <c r="F224" s="47" t="s">
        <v>1</v>
      </c>
      <c r="G224" s="47" t="s">
        <v>1</v>
      </c>
      <c r="H224" s="47" t="s">
        <v>1</v>
      </c>
      <c r="I224" s="96">
        <f>I223</f>
        <v>40000</v>
      </c>
      <c r="J224" s="96">
        <f t="shared" ref="J224:K224" si="29">J223</f>
        <v>40000</v>
      </c>
      <c r="K224" s="96">
        <f t="shared" si="29"/>
        <v>40000</v>
      </c>
      <c r="L224" s="23"/>
      <c r="M224" s="23"/>
      <c r="N224" s="23"/>
    </row>
    <row r="225" spans="1:14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</row>
    <row r="226" spans="1:14" ht="15.75" customHeight="1" x14ac:dyDescent="0.2">
      <c r="A226" s="214" t="s">
        <v>481</v>
      </c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</row>
    <row r="227" spans="1:14" hidden="1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</row>
    <row r="228" spans="1:14" ht="18" hidden="1" customHeight="1" x14ac:dyDescent="0.2">
      <c r="A228" s="200" t="s">
        <v>201</v>
      </c>
      <c r="B228" s="194" t="s">
        <v>11</v>
      </c>
      <c r="C228" s="208" t="s">
        <v>211</v>
      </c>
      <c r="D228" s="208"/>
      <c r="E228" s="208"/>
      <c r="F228" s="208" t="s">
        <v>212</v>
      </c>
      <c r="G228" s="208"/>
      <c r="H228" s="208"/>
      <c r="I228" s="208" t="s">
        <v>213</v>
      </c>
      <c r="J228" s="208"/>
      <c r="K228" s="208"/>
      <c r="L228" s="23"/>
      <c r="M228" s="23"/>
      <c r="N228" s="23"/>
    </row>
    <row r="229" spans="1:14" ht="16.5" hidden="1" customHeight="1" x14ac:dyDescent="0.2">
      <c r="A229" s="200"/>
      <c r="B229" s="194"/>
      <c r="C229" s="49" t="s">
        <v>7</v>
      </c>
      <c r="D229" s="49" t="s">
        <v>8</v>
      </c>
      <c r="E229" s="49" t="s">
        <v>9</v>
      </c>
      <c r="F229" s="49" t="s">
        <v>7</v>
      </c>
      <c r="G229" s="49" t="s">
        <v>8</v>
      </c>
      <c r="H229" s="49" t="s">
        <v>9</v>
      </c>
      <c r="I229" s="49" t="s">
        <v>7</v>
      </c>
      <c r="J229" s="49" t="s">
        <v>8</v>
      </c>
      <c r="K229" s="49" t="s">
        <v>9</v>
      </c>
      <c r="L229" s="23"/>
      <c r="M229" s="23"/>
      <c r="N229" s="23"/>
    </row>
    <row r="230" spans="1:14" ht="54" hidden="1" customHeight="1" x14ac:dyDescent="0.2">
      <c r="A230" s="200"/>
      <c r="B230" s="194"/>
      <c r="C230" s="46" t="s">
        <v>84</v>
      </c>
      <c r="D230" s="46" t="s">
        <v>85</v>
      </c>
      <c r="E230" s="46" t="s">
        <v>86</v>
      </c>
      <c r="F230" s="46" t="s">
        <v>84</v>
      </c>
      <c r="G230" s="46" t="s">
        <v>85</v>
      </c>
      <c r="H230" s="46" t="s">
        <v>86</v>
      </c>
      <c r="I230" s="46" t="s">
        <v>84</v>
      </c>
      <c r="J230" s="46" t="s">
        <v>85</v>
      </c>
      <c r="K230" s="46" t="s">
        <v>86</v>
      </c>
      <c r="L230" s="23"/>
      <c r="M230" s="23"/>
      <c r="N230" s="23"/>
    </row>
    <row r="231" spans="1:14" hidden="1" x14ac:dyDescent="0.2">
      <c r="A231" s="47" t="s">
        <v>19</v>
      </c>
      <c r="B231" s="47" t="s">
        <v>20</v>
      </c>
      <c r="C231" s="47" t="s">
        <v>21</v>
      </c>
      <c r="D231" s="47" t="s">
        <v>22</v>
      </c>
      <c r="E231" s="47" t="s">
        <v>23</v>
      </c>
      <c r="F231" s="47" t="s">
        <v>24</v>
      </c>
      <c r="G231" s="47" t="s">
        <v>25</v>
      </c>
      <c r="H231" s="47" t="s">
        <v>26</v>
      </c>
      <c r="I231" s="47" t="s">
        <v>27</v>
      </c>
      <c r="J231" s="47" t="s">
        <v>28</v>
      </c>
      <c r="K231" s="47" t="s">
        <v>29</v>
      </c>
      <c r="L231" s="23"/>
      <c r="M231" s="23"/>
      <c r="N231" s="23"/>
    </row>
    <row r="232" spans="1:14" hidden="1" x14ac:dyDescent="0.2">
      <c r="A232" s="51"/>
      <c r="B232" s="47" t="s">
        <v>31</v>
      </c>
      <c r="C232" s="51"/>
      <c r="D232" s="51"/>
      <c r="E232" s="51"/>
      <c r="F232" s="51"/>
      <c r="G232" s="51"/>
      <c r="H232" s="51"/>
      <c r="I232" s="51"/>
      <c r="J232" s="51"/>
      <c r="K232" s="51"/>
      <c r="L232" s="23"/>
      <c r="M232" s="23"/>
      <c r="N232" s="23"/>
    </row>
    <row r="233" spans="1:14" hidden="1" x14ac:dyDescent="0.2">
      <c r="A233" s="47" t="s">
        <v>123</v>
      </c>
      <c r="B233" s="47" t="s">
        <v>124</v>
      </c>
      <c r="C233" s="47" t="s">
        <v>1</v>
      </c>
      <c r="D233" s="47" t="s">
        <v>1</v>
      </c>
      <c r="E233" s="47" t="s">
        <v>1</v>
      </c>
      <c r="F233" s="47" t="s">
        <v>1</v>
      </c>
      <c r="G233" s="47" t="s">
        <v>1</v>
      </c>
      <c r="H233" s="47" t="s">
        <v>1</v>
      </c>
      <c r="I233" s="51"/>
      <c r="J233" s="51"/>
      <c r="K233" s="51"/>
      <c r="L233" s="23"/>
      <c r="M233" s="23"/>
      <c r="N233" s="23"/>
    </row>
  </sheetData>
  <mergeCells count="96">
    <mergeCell ref="A226:N226"/>
    <mergeCell ref="A228:A230"/>
    <mergeCell ref="B228:B230"/>
    <mergeCell ref="C228:E228"/>
    <mergeCell ref="F228:H228"/>
    <mergeCell ref="I228:K228"/>
    <mergeCell ref="A217:N217"/>
    <mergeCell ref="A219:A221"/>
    <mergeCell ref="B219:B221"/>
    <mergeCell ref="C219:E219"/>
    <mergeCell ref="F219:H219"/>
    <mergeCell ref="I219:K219"/>
    <mergeCell ref="A206:K206"/>
    <mergeCell ref="A208:A210"/>
    <mergeCell ref="B208:B210"/>
    <mergeCell ref="C208:E208"/>
    <mergeCell ref="F208:H208"/>
    <mergeCell ref="I208:K208"/>
    <mergeCell ref="A197:K197"/>
    <mergeCell ref="A199:A201"/>
    <mergeCell ref="B199:B201"/>
    <mergeCell ref="C199:E199"/>
    <mergeCell ref="F199:H199"/>
    <mergeCell ref="I199:K199"/>
    <mergeCell ref="L180:N180"/>
    <mergeCell ref="A190:A192"/>
    <mergeCell ref="B190:B192"/>
    <mergeCell ref="C190:E190"/>
    <mergeCell ref="F190:H190"/>
    <mergeCell ref="I190:K190"/>
    <mergeCell ref="L190:N190"/>
    <mergeCell ref="A178:K178"/>
    <mergeCell ref="A180:A182"/>
    <mergeCell ref="B180:B182"/>
    <mergeCell ref="C180:E180"/>
    <mergeCell ref="F180:H180"/>
    <mergeCell ref="I180:K180"/>
    <mergeCell ref="A176:K176"/>
    <mergeCell ref="A141:N141"/>
    <mergeCell ref="A143:N143"/>
    <mergeCell ref="A144:A146"/>
    <mergeCell ref="B144:B146"/>
    <mergeCell ref="C144:E144"/>
    <mergeCell ref="A155:K155"/>
    <mergeCell ref="A157:A159"/>
    <mergeCell ref="B157:B159"/>
    <mergeCell ref="C157:E157"/>
    <mergeCell ref="F157:H157"/>
    <mergeCell ref="A174:K174"/>
    <mergeCell ref="H63:I63"/>
    <mergeCell ref="J63:K63"/>
    <mergeCell ref="M77:N77"/>
    <mergeCell ref="M98:N98"/>
    <mergeCell ref="A100:N100"/>
    <mergeCell ref="A61:A64"/>
    <mergeCell ref="B61:B64"/>
    <mergeCell ref="C61:C64"/>
    <mergeCell ref="D61:K61"/>
    <mergeCell ref="L61:L64"/>
    <mergeCell ref="D62:D64"/>
    <mergeCell ref="E62:K62"/>
    <mergeCell ref="E63:E64"/>
    <mergeCell ref="F63:F64"/>
    <mergeCell ref="G63:G64"/>
    <mergeCell ref="A102:A105"/>
    <mergeCell ref="B102:B105"/>
    <mergeCell ref="C102:C105"/>
    <mergeCell ref="D102:K102"/>
    <mergeCell ref="L102:L105"/>
    <mergeCell ref="D103:D105"/>
    <mergeCell ref="E103:K103"/>
    <mergeCell ref="E104:E105"/>
    <mergeCell ref="F104:F105"/>
    <mergeCell ref="G104:G105"/>
    <mergeCell ref="H104:I104"/>
    <mergeCell ref="J104:K104"/>
    <mergeCell ref="A59:N59"/>
    <mergeCell ref="A20:A23"/>
    <mergeCell ref="B20:B23"/>
    <mergeCell ref="C20:C23"/>
    <mergeCell ref="D20:K20"/>
    <mergeCell ref="L20:L23"/>
    <mergeCell ref="D21:D23"/>
    <mergeCell ref="E21:K21"/>
    <mergeCell ref="E22:E23"/>
    <mergeCell ref="F22:F23"/>
    <mergeCell ref="G22:G23"/>
    <mergeCell ref="H22:I22"/>
    <mergeCell ref="J22:K22"/>
    <mergeCell ref="M58:N58"/>
    <mergeCell ref="A18:N18"/>
    <mergeCell ref="A1:K1"/>
    <mergeCell ref="A3:N3"/>
    <mergeCell ref="A5:A7"/>
    <mergeCell ref="B5:B7"/>
    <mergeCell ref="C5:E5"/>
  </mergeCells>
  <pageMargins left="0.39370078740157483" right="0.19685039370078741" top="0.39370078740157483" bottom="0.19685039370078741" header="0.31496062992125984" footer="0.31496062992125984"/>
  <pageSetup paperSize="9" scale="70" orientation="landscape" r:id="rId1"/>
  <rowBreaks count="5" manualBreakCount="5">
    <brk id="35" max="13" man="1"/>
    <brk id="70" max="16383" man="1"/>
    <brk id="111" max="13" man="1"/>
    <brk id="150" max="16383" man="1"/>
    <brk id="17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69"/>
  <sheetViews>
    <sheetView view="pageBreakPreview" zoomScaleNormal="100" zoomScaleSheetLayoutView="100" workbookViewId="0">
      <selection activeCell="H11" sqref="H11"/>
    </sheetView>
  </sheetViews>
  <sheetFormatPr defaultRowHeight="12.75" x14ac:dyDescent="0.2"/>
  <cols>
    <col min="1" max="1" width="36.42578125" customWidth="1"/>
    <col min="2" max="2" width="7.5703125" customWidth="1"/>
    <col min="3" max="3" width="12.5703125" customWidth="1"/>
    <col min="4" max="4" width="13.85546875" customWidth="1"/>
    <col min="5" max="5" width="12.28515625" customWidth="1"/>
    <col min="6" max="6" width="11.5703125" customWidth="1"/>
    <col min="7" max="7" width="11.28515625" customWidth="1"/>
    <col min="8" max="9" width="12" customWidth="1"/>
    <col min="10" max="10" width="11.85546875" customWidth="1"/>
    <col min="11" max="11" width="11" customWidth="1"/>
    <col min="12" max="12" width="12.42578125" customWidth="1"/>
    <col min="13" max="13" width="11.140625" customWidth="1"/>
    <col min="14" max="14" width="10.85546875" customWidth="1"/>
  </cols>
  <sheetData>
    <row r="1" spans="1:14" x14ac:dyDescent="0.2">
      <c r="A1" s="214" t="s">
        <v>392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3"/>
      <c r="M1" s="23"/>
      <c r="N1" s="23"/>
    </row>
    <row r="2" spans="1:14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9.25" customHeight="1" x14ac:dyDescent="0.2">
      <c r="A3" s="216" t="s">
        <v>704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5.75" customHeight="1" x14ac:dyDescent="0.2">
      <c r="A5" s="201" t="s">
        <v>10</v>
      </c>
      <c r="B5" s="194" t="s">
        <v>11</v>
      </c>
      <c r="C5" s="201" t="s">
        <v>83</v>
      </c>
      <c r="D5" s="201"/>
      <c r="E5" s="201"/>
      <c r="F5" s="23"/>
      <c r="G5" s="23"/>
      <c r="H5" s="23"/>
      <c r="I5" s="23"/>
      <c r="J5" s="23"/>
      <c r="K5" s="23"/>
      <c r="L5" s="23"/>
      <c r="M5" s="23"/>
      <c r="N5" s="23"/>
    </row>
    <row r="6" spans="1:14" ht="13.5" customHeight="1" x14ac:dyDescent="0.2">
      <c r="A6" s="201"/>
      <c r="B6" s="194"/>
      <c r="C6" s="148" t="s">
        <v>8</v>
      </c>
      <c r="D6" s="148" t="s">
        <v>9</v>
      </c>
      <c r="E6" s="148" t="s">
        <v>616</v>
      </c>
      <c r="F6" s="23"/>
      <c r="G6" s="23"/>
      <c r="H6" s="23"/>
      <c r="I6" s="23"/>
      <c r="J6" s="23"/>
      <c r="K6" s="23"/>
      <c r="L6" s="23"/>
      <c r="M6" s="23"/>
      <c r="N6" s="23"/>
    </row>
    <row r="7" spans="1:14" ht="42" customHeight="1" x14ac:dyDescent="0.2">
      <c r="A7" s="201"/>
      <c r="B7" s="194"/>
      <c r="C7" s="147" t="s">
        <v>84</v>
      </c>
      <c r="D7" s="147" t="s">
        <v>85</v>
      </c>
      <c r="E7" s="147" t="s">
        <v>86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">
      <c r="A8" s="148" t="s">
        <v>19</v>
      </c>
      <c r="B8" s="148" t="s">
        <v>20</v>
      </c>
      <c r="C8" s="148" t="s">
        <v>21</v>
      </c>
      <c r="D8" s="148" t="s">
        <v>22</v>
      </c>
      <c r="E8" s="148" t="s">
        <v>23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38.25" x14ac:dyDescent="0.2">
      <c r="A9" s="5" t="s">
        <v>155</v>
      </c>
      <c r="B9" s="148" t="s">
        <v>88</v>
      </c>
      <c r="C9" s="145">
        <v>0</v>
      </c>
      <c r="D9" s="145">
        <v>0</v>
      </c>
      <c r="E9" s="145">
        <v>0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38.25" x14ac:dyDescent="0.2">
      <c r="A10" s="5" t="s">
        <v>156</v>
      </c>
      <c r="B10" s="148" t="s">
        <v>90</v>
      </c>
      <c r="C10" s="145">
        <v>0</v>
      </c>
      <c r="D10" s="145">
        <v>0</v>
      </c>
      <c r="E10" s="145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5" customHeight="1" x14ac:dyDescent="0.2">
      <c r="A11" s="2" t="s">
        <v>157</v>
      </c>
      <c r="B11" s="148" t="s">
        <v>92</v>
      </c>
      <c r="C11" s="145"/>
      <c r="D11" s="145"/>
      <c r="E11" s="145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38.25" x14ac:dyDescent="0.2">
      <c r="A12" s="5" t="s">
        <v>158</v>
      </c>
      <c r="B12" s="148" t="s">
        <v>110</v>
      </c>
      <c r="C12" s="145">
        <v>0</v>
      </c>
      <c r="D12" s="145">
        <v>0</v>
      </c>
      <c r="E12" s="145">
        <v>0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38.25" x14ac:dyDescent="0.2">
      <c r="A13" s="5" t="s">
        <v>159</v>
      </c>
      <c r="B13" s="148" t="s">
        <v>112</v>
      </c>
      <c r="C13" s="145">
        <v>0</v>
      </c>
      <c r="D13" s="145">
        <v>0</v>
      </c>
      <c r="E13" s="145">
        <v>0</v>
      </c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25.5" x14ac:dyDescent="0.2">
      <c r="A14" s="5" t="s">
        <v>160</v>
      </c>
      <c r="B14" s="148" t="s">
        <v>114</v>
      </c>
      <c r="C14" s="149">
        <f>C11</f>
        <v>0</v>
      </c>
      <c r="D14" s="149">
        <f t="shared" ref="D14:E14" si="0">D11</f>
        <v>0</v>
      </c>
      <c r="E14" s="149">
        <f t="shared" si="0"/>
        <v>0</v>
      </c>
      <c r="F14" s="23"/>
      <c r="G14" s="23"/>
      <c r="H14" s="23"/>
      <c r="I14" s="23"/>
      <c r="J14" s="23"/>
      <c r="K14" s="23"/>
      <c r="L14" s="23"/>
      <c r="M14" s="23"/>
      <c r="N14" s="23"/>
    </row>
    <row r="15" spans="1:14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x14ac:dyDescent="0.2">
      <c r="A16" s="39" t="s">
        <v>161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x14ac:dyDescent="0.2">
      <c r="A18" s="214" t="s">
        <v>709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</row>
    <row r="19" spans="1:14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x14ac:dyDescent="0.2">
      <c r="A20" s="200" t="s">
        <v>162</v>
      </c>
      <c r="B20" s="200" t="s">
        <v>11</v>
      </c>
      <c r="C20" s="200" t="s">
        <v>163</v>
      </c>
      <c r="D20" s="201" t="s">
        <v>164</v>
      </c>
      <c r="E20" s="201"/>
      <c r="F20" s="201"/>
      <c r="G20" s="201"/>
      <c r="H20" s="201"/>
      <c r="I20" s="201"/>
      <c r="J20" s="201"/>
      <c r="K20" s="201"/>
      <c r="L20" s="194" t="s">
        <v>165</v>
      </c>
      <c r="M20" s="23"/>
      <c r="N20" s="23"/>
    </row>
    <row r="21" spans="1:14" x14ac:dyDescent="0.2">
      <c r="A21" s="200"/>
      <c r="B21" s="200"/>
      <c r="C21" s="200"/>
      <c r="D21" s="194" t="s">
        <v>382</v>
      </c>
      <c r="E21" s="201" t="s">
        <v>59</v>
      </c>
      <c r="F21" s="201"/>
      <c r="G21" s="201"/>
      <c r="H21" s="201"/>
      <c r="I21" s="201"/>
      <c r="J21" s="201"/>
      <c r="K21" s="201"/>
      <c r="L21" s="194"/>
      <c r="M21" s="23"/>
      <c r="N21" s="23"/>
    </row>
    <row r="22" spans="1:14" ht="24" customHeight="1" x14ac:dyDescent="0.2">
      <c r="A22" s="200"/>
      <c r="B22" s="200"/>
      <c r="C22" s="200"/>
      <c r="D22" s="194"/>
      <c r="E22" s="194" t="s">
        <v>166</v>
      </c>
      <c r="F22" s="194" t="s">
        <v>167</v>
      </c>
      <c r="G22" s="194" t="s">
        <v>168</v>
      </c>
      <c r="H22" s="200" t="s">
        <v>169</v>
      </c>
      <c r="I22" s="200"/>
      <c r="J22" s="200" t="s">
        <v>170</v>
      </c>
      <c r="K22" s="200"/>
      <c r="L22" s="194"/>
      <c r="M22" s="23"/>
      <c r="N22" s="23"/>
    </row>
    <row r="23" spans="1:14" ht="51" x14ac:dyDescent="0.2">
      <c r="A23" s="200"/>
      <c r="B23" s="200"/>
      <c r="C23" s="200"/>
      <c r="D23" s="194"/>
      <c r="E23" s="194"/>
      <c r="F23" s="194"/>
      <c r="G23" s="194"/>
      <c r="H23" s="150" t="s">
        <v>171</v>
      </c>
      <c r="I23" s="146" t="s">
        <v>172</v>
      </c>
      <c r="J23" s="150" t="s">
        <v>171</v>
      </c>
      <c r="K23" s="146" t="s">
        <v>173</v>
      </c>
      <c r="L23" s="194"/>
      <c r="M23" s="23"/>
      <c r="N23" s="23"/>
    </row>
    <row r="24" spans="1:14" x14ac:dyDescent="0.2">
      <c r="A24" s="148" t="s">
        <v>19</v>
      </c>
      <c r="B24" s="148" t="s">
        <v>20</v>
      </c>
      <c r="C24" s="148" t="s">
        <v>21</v>
      </c>
      <c r="D24" s="148" t="s">
        <v>22</v>
      </c>
      <c r="E24" s="148" t="s">
        <v>23</v>
      </c>
      <c r="F24" s="148" t="s">
        <v>24</v>
      </c>
      <c r="G24" s="119" t="s">
        <v>25</v>
      </c>
      <c r="H24" s="148" t="s">
        <v>26</v>
      </c>
      <c r="I24" s="148" t="s">
        <v>27</v>
      </c>
      <c r="J24" s="148" t="s">
        <v>28</v>
      </c>
      <c r="K24" s="148" t="s">
        <v>29</v>
      </c>
      <c r="L24" s="148" t="s">
        <v>174</v>
      </c>
      <c r="M24" s="23"/>
      <c r="N24" s="23"/>
    </row>
    <row r="25" spans="1:14" ht="18" customHeight="1" x14ac:dyDescent="0.2">
      <c r="A25" s="66" t="s">
        <v>403</v>
      </c>
      <c r="B25" s="148" t="s">
        <v>31</v>
      </c>
      <c r="C25" s="119">
        <v>0.4</v>
      </c>
      <c r="D25" s="145">
        <f>E25+F25+G25+I25+K25</f>
        <v>45480.767999999996</v>
      </c>
      <c r="E25" s="145">
        <v>18950.32</v>
      </c>
      <c r="F25" s="145">
        <f>E25*0.2</f>
        <v>3790.0640000000003</v>
      </c>
      <c r="G25" s="145">
        <f t="shared" ref="G25" si="1">E25*0.3</f>
        <v>5685.0959999999995</v>
      </c>
      <c r="H25" s="148">
        <v>30</v>
      </c>
      <c r="I25" s="145">
        <f>(E25+F25+G25)*H25/100</f>
        <v>8527.6439999999984</v>
      </c>
      <c r="J25" s="148">
        <v>30</v>
      </c>
      <c r="K25" s="145">
        <f>(E25+F25+G25)*J25/100</f>
        <v>8527.6439999999984</v>
      </c>
      <c r="L25" s="145">
        <f>C25*D25*9</f>
        <v>163730.7648</v>
      </c>
      <c r="M25" s="117"/>
      <c r="N25" s="114"/>
    </row>
    <row r="26" spans="1:14" ht="29.25" customHeight="1" x14ac:dyDescent="0.2">
      <c r="A26" s="66" t="s">
        <v>429</v>
      </c>
      <c r="B26" s="70" t="s">
        <v>33</v>
      </c>
      <c r="C26" s="119">
        <v>0.4</v>
      </c>
      <c r="D26" s="145">
        <f t="shared" ref="D26:D55" si="2">E26+F26+G26+I26+K26</f>
        <v>36384.623999999996</v>
      </c>
      <c r="E26" s="145">
        <v>15160.26</v>
      </c>
      <c r="F26" s="145">
        <f t="shared" ref="F26:F55" si="3">E26*0.2</f>
        <v>3032.0520000000001</v>
      </c>
      <c r="G26" s="145">
        <f>E26*0.3</f>
        <v>4548.0779999999995</v>
      </c>
      <c r="H26" s="148">
        <v>30</v>
      </c>
      <c r="I26" s="145">
        <f t="shared" ref="I26:I55" si="4">(E26+F26+G26)*H26/100</f>
        <v>6822.1169999999993</v>
      </c>
      <c r="J26" s="148">
        <v>30</v>
      </c>
      <c r="K26" s="145">
        <f t="shared" ref="K26:K55" si="5">(E26+F26+G26)*J26/100</f>
        <v>6822.1169999999993</v>
      </c>
      <c r="L26" s="145">
        <f t="shared" ref="L26:L55" si="6">C26*D26*9</f>
        <v>130984.6464</v>
      </c>
      <c r="M26" s="117"/>
      <c r="N26" s="114"/>
    </row>
    <row r="27" spans="1:14" ht="27" customHeight="1" x14ac:dyDescent="0.2">
      <c r="A27" s="66" t="s">
        <v>681</v>
      </c>
      <c r="B27" s="148" t="s">
        <v>383</v>
      </c>
      <c r="C27" s="119">
        <v>0.4</v>
      </c>
      <c r="D27" s="145">
        <f t="shared" si="2"/>
        <v>36384.623999999996</v>
      </c>
      <c r="E27" s="145">
        <v>15160.26</v>
      </c>
      <c r="F27" s="145">
        <f t="shared" si="3"/>
        <v>3032.0520000000001</v>
      </c>
      <c r="G27" s="145">
        <f t="shared" ref="G27:G32" si="7">E27*0.3</f>
        <v>4548.0779999999995</v>
      </c>
      <c r="H27" s="148">
        <v>30</v>
      </c>
      <c r="I27" s="145">
        <f t="shared" si="4"/>
        <v>6822.1169999999993</v>
      </c>
      <c r="J27" s="148">
        <v>30</v>
      </c>
      <c r="K27" s="145">
        <f t="shared" si="5"/>
        <v>6822.1169999999993</v>
      </c>
      <c r="L27" s="145">
        <f t="shared" si="6"/>
        <v>130984.6464</v>
      </c>
      <c r="M27" s="117"/>
      <c r="N27" s="114"/>
    </row>
    <row r="28" spans="1:14" ht="25.5" customHeight="1" x14ac:dyDescent="0.2">
      <c r="A28" s="66" t="s">
        <v>682</v>
      </c>
      <c r="B28" s="70" t="s">
        <v>438</v>
      </c>
      <c r="C28" s="119">
        <v>0.4</v>
      </c>
      <c r="D28" s="145">
        <f t="shared" si="2"/>
        <v>36384.623999999996</v>
      </c>
      <c r="E28" s="145">
        <v>15160.26</v>
      </c>
      <c r="F28" s="145">
        <f t="shared" si="3"/>
        <v>3032.0520000000001</v>
      </c>
      <c r="G28" s="145">
        <f t="shared" si="7"/>
        <v>4548.0779999999995</v>
      </c>
      <c r="H28" s="148">
        <v>30</v>
      </c>
      <c r="I28" s="145">
        <f t="shared" si="4"/>
        <v>6822.1169999999993</v>
      </c>
      <c r="J28" s="148">
        <v>30</v>
      </c>
      <c r="K28" s="145">
        <f t="shared" si="5"/>
        <v>6822.1169999999993</v>
      </c>
      <c r="L28" s="145">
        <f t="shared" si="6"/>
        <v>130984.6464</v>
      </c>
      <c r="M28" s="117"/>
      <c r="N28" s="114"/>
    </row>
    <row r="29" spans="1:14" ht="16.5" customHeight="1" x14ac:dyDescent="0.2">
      <c r="A29" s="66" t="s">
        <v>404</v>
      </c>
      <c r="B29" s="148" t="s">
        <v>437</v>
      </c>
      <c r="C29" s="119">
        <v>1</v>
      </c>
      <c r="D29" s="145">
        <f t="shared" si="2"/>
        <v>31375.199999999997</v>
      </c>
      <c r="E29" s="145">
        <v>13073</v>
      </c>
      <c r="F29" s="145">
        <f t="shared" si="3"/>
        <v>2614.6000000000004</v>
      </c>
      <c r="G29" s="145">
        <f t="shared" si="7"/>
        <v>3921.8999999999996</v>
      </c>
      <c r="H29" s="148">
        <v>30</v>
      </c>
      <c r="I29" s="145">
        <f t="shared" si="4"/>
        <v>5882.85</v>
      </c>
      <c r="J29" s="148">
        <v>30</v>
      </c>
      <c r="K29" s="145">
        <f t="shared" si="5"/>
        <v>5882.85</v>
      </c>
      <c r="L29" s="145">
        <f t="shared" si="6"/>
        <v>282376.8</v>
      </c>
      <c r="M29" s="117"/>
      <c r="N29" s="114"/>
    </row>
    <row r="30" spans="1:14" ht="16.5" customHeight="1" x14ac:dyDescent="0.2">
      <c r="A30" s="66" t="s">
        <v>683</v>
      </c>
      <c r="B30" s="70" t="s">
        <v>439</v>
      </c>
      <c r="C30" s="119">
        <v>1</v>
      </c>
      <c r="D30" s="145">
        <f t="shared" si="2"/>
        <v>31375.199999999997</v>
      </c>
      <c r="E30" s="145">
        <v>13073</v>
      </c>
      <c r="F30" s="145">
        <f t="shared" si="3"/>
        <v>2614.6000000000004</v>
      </c>
      <c r="G30" s="145">
        <f t="shared" si="7"/>
        <v>3921.8999999999996</v>
      </c>
      <c r="H30" s="148">
        <v>30</v>
      </c>
      <c r="I30" s="145">
        <f t="shared" si="4"/>
        <v>5882.85</v>
      </c>
      <c r="J30" s="148">
        <v>30</v>
      </c>
      <c r="K30" s="145">
        <f t="shared" si="5"/>
        <v>5882.85</v>
      </c>
      <c r="L30" s="145">
        <f t="shared" si="6"/>
        <v>282376.8</v>
      </c>
      <c r="M30" s="117"/>
      <c r="N30" s="114"/>
    </row>
    <row r="31" spans="1:14" ht="16.5" customHeight="1" x14ac:dyDescent="0.2">
      <c r="A31" s="66" t="s">
        <v>405</v>
      </c>
      <c r="B31" s="148" t="s">
        <v>440</v>
      </c>
      <c r="C31" s="119">
        <v>1</v>
      </c>
      <c r="D31" s="145">
        <f t="shared" si="2"/>
        <v>31375.199999999997</v>
      </c>
      <c r="E31" s="145">
        <v>13073</v>
      </c>
      <c r="F31" s="145">
        <f t="shared" si="3"/>
        <v>2614.6000000000004</v>
      </c>
      <c r="G31" s="145">
        <f>E31*0.3</f>
        <v>3921.8999999999996</v>
      </c>
      <c r="H31" s="148">
        <v>30</v>
      </c>
      <c r="I31" s="145">
        <f t="shared" si="4"/>
        <v>5882.85</v>
      </c>
      <c r="J31" s="148">
        <v>30</v>
      </c>
      <c r="K31" s="145">
        <f t="shared" si="5"/>
        <v>5882.85</v>
      </c>
      <c r="L31" s="145">
        <f t="shared" si="6"/>
        <v>282376.8</v>
      </c>
      <c r="M31" s="117"/>
      <c r="N31" s="114"/>
    </row>
    <row r="32" spans="1:14" ht="15" customHeight="1" x14ac:dyDescent="0.2">
      <c r="A32" s="66" t="s">
        <v>408</v>
      </c>
      <c r="B32" s="70" t="s">
        <v>441</v>
      </c>
      <c r="C32" s="119">
        <v>3</v>
      </c>
      <c r="D32" s="145">
        <f t="shared" si="2"/>
        <v>31375.199999999997</v>
      </c>
      <c r="E32" s="145">
        <v>13073</v>
      </c>
      <c r="F32" s="145">
        <f t="shared" si="3"/>
        <v>2614.6000000000004</v>
      </c>
      <c r="G32" s="145">
        <f t="shared" si="7"/>
        <v>3921.8999999999996</v>
      </c>
      <c r="H32" s="148">
        <v>30</v>
      </c>
      <c r="I32" s="145">
        <f t="shared" si="4"/>
        <v>5882.85</v>
      </c>
      <c r="J32" s="148">
        <v>30</v>
      </c>
      <c r="K32" s="145">
        <f t="shared" si="5"/>
        <v>5882.85</v>
      </c>
      <c r="L32" s="145">
        <f t="shared" si="6"/>
        <v>847130.39999999991</v>
      </c>
      <c r="M32" s="117"/>
      <c r="N32" s="114"/>
    </row>
    <row r="33" spans="1:14" ht="16.5" customHeight="1" x14ac:dyDescent="0.2">
      <c r="A33" s="66" t="s">
        <v>406</v>
      </c>
      <c r="B33" s="148" t="s">
        <v>442</v>
      </c>
      <c r="C33" s="119">
        <v>3</v>
      </c>
      <c r="D33" s="145">
        <f t="shared" si="2"/>
        <v>31375.199999999997</v>
      </c>
      <c r="E33" s="145">
        <v>13073</v>
      </c>
      <c r="F33" s="145">
        <f t="shared" si="3"/>
        <v>2614.6000000000004</v>
      </c>
      <c r="G33" s="145">
        <f t="shared" ref="G33:G39" si="8">E33*0.3</f>
        <v>3921.8999999999996</v>
      </c>
      <c r="H33" s="148">
        <v>30</v>
      </c>
      <c r="I33" s="145">
        <f t="shared" si="4"/>
        <v>5882.85</v>
      </c>
      <c r="J33" s="148">
        <v>30</v>
      </c>
      <c r="K33" s="145">
        <f t="shared" si="5"/>
        <v>5882.85</v>
      </c>
      <c r="L33" s="145">
        <f t="shared" si="6"/>
        <v>847130.39999999991</v>
      </c>
      <c r="M33" s="117"/>
      <c r="N33" s="114"/>
    </row>
    <row r="34" spans="1:14" ht="16.5" customHeight="1" x14ac:dyDescent="0.2">
      <c r="A34" s="66" t="s">
        <v>407</v>
      </c>
      <c r="B34" s="70" t="s">
        <v>443</v>
      </c>
      <c r="C34" s="119">
        <v>1</v>
      </c>
      <c r="D34" s="145">
        <f t="shared" si="2"/>
        <v>31375.199999999997</v>
      </c>
      <c r="E34" s="145">
        <v>13073</v>
      </c>
      <c r="F34" s="145">
        <f t="shared" si="3"/>
        <v>2614.6000000000004</v>
      </c>
      <c r="G34" s="145">
        <f t="shared" si="8"/>
        <v>3921.8999999999996</v>
      </c>
      <c r="H34" s="148">
        <v>30</v>
      </c>
      <c r="I34" s="145">
        <f t="shared" si="4"/>
        <v>5882.85</v>
      </c>
      <c r="J34" s="148">
        <v>30</v>
      </c>
      <c r="K34" s="145">
        <f t="shared" si="5"/>
        <v>5882.85</v>
      </c>
      <c r="L34" s="145">
        <f t="shared" si="6"/>
        <v>282376.8</v>
      </c>
      <c r="M34" s="117"/>
      <c r="N34" s="114"/>
    </row>
    <row r="35" spans="1:14" ht="16.5" customHeight="1" x14ac:dyDescent="0.2">
      <c r="A35" s="66" t="s">
        <v>409</v>
      </c>
      <c r="B35" s="148" t="s">
        <v>444</v>
      </c>
      <c r="C35" s="119">
        <v>1</v>
      </c>
      <c r="D35" s="145">
        <f t="shared" si="2"/>
        <v>24031.199999999997</v>
      </c>
      <c r="E35" s="145">
        <v>10013</v>
      </c>
      <c r="F35" s="145">
        <f t="shared" si="3"/>
        <v>2002.6000000000001</v>
      </c>
      <c r="G35" s="145">
        <f t="shared" si="8"/>
        <v>3003.9</v>
      </c>
      <c r="H35" s="148">
        <v>30</v>
      </c>
      <c r="I35" s="145">
        <f t="shared" si="4"/>
        <v>4505.8500000000004</v>
      </c>
      <c r="J35" s="148">
        <v>30</v>
      </c>
      <c r="K35" s="145">
        <f t="shared" si="5"/>
        <v>4505.8500000000004</v>
      </c>
      <c r="L35" s="145">
        <f t="shared" si="6"/>
        <v>216280.8</v>
      </c>
      <c r="M35" s="117"/>
      <c r="N35" s="114"/>
    </row>
    <row r="36" spans="1:14" ht="16.5" customHeight="1" x14ac:dyDescent="0.2">
      <c r="A36" s="66" t="s">
        <v>410</v>
      </c>
      <c r="B36" s="70" t="s">
        <v>445</v>
      </c>
      <c r="C36" s="119">
        <v>2</v>
      </c>
      <c r="D36" s="145">
        <f t="shared" si="2"/>
        <v>24031.199999999997</v>
      </c>
      <c r="E36" s="145">
        <v>10013</v>
      </c>
      <c r="F36" s="145">
        <f t="shared" si="3"/>
        <v>2002.6000000000001</v>
      </c>
      <c r="G36" s="145">
        <f t="shared" si="8"/>
        <v>3003.9</v>
      </c>
      <c r="H36" s="148">
        <v>30</v>
      </c>
      <c r="I36" s="145">
        <f t="shared" si="4"/>
        <v>4505.8500000000004</v>
      </c>
      <c r="J36" s="148">
        <v>30</v>
      </c>
      <c r="K36" s="145">
        <f t="shared" si="5"/>
        <v>4505.8500000000004</v>
      </c>
      <c r="L36" s="145">
        <f t="shared" si="6"/>
        <v>432561.6</v>
      </c>
      <c r="M36" s="117"/>
      <c r="N36" s="114"/>
    </row>
    <row r="37" spans="1:14" ht="16.5" customHeight="1" x14ac:dyDescent="0.2">
      <c r="A37" s="66" t="s">
        <v>684</v>
      </c>
      <c r="B37" s="148" t="s">
        <v>446</v>
      </c>
      <c r="C37" s="119">
        <v>1</v>
      </c>
      <c r="D37" s="145">
        <f t="shared" si="2"/>
        <v>24031.199999999997</v>
      </c>
      <c r="E37" s="145">
        <v>10013</v>
      </c>
      <c r="F37" s="145">
        <f t="shared" si="3"/>
        <v>2002.6000000000001</v>
      </c>
      <c r="G37" s="145">
        <f t="shared" si="8"/>
        <v>3003.9</v>
      </c>
      <c r="H37" s="148">
        <v>30</v>
      </c>
      <c r="I37" s="145">
        <f t="shared" si="4"/>
        <v>4505.8500000000004</v>
      </c>
      <c r="J37" s="148">
        <v>30</v>
      </c>
      <c r="K37" s="145">
        <f t="shared" si="5"/>
        <v>4505.8500000000004</v>
      </c>
      <c r="L37" s="145">
        <f t="shared" si="6"/>
        <v>216280.8</v>
      </c>
      <c r="M37" s="117"/>
      <c r="N37" s="114"/>
    </row>
    <row r="38" spans="1:14" ht="16.5" customHeight="1" x14ac:dyDescent="0.2">
      <c r="A38" s="66" t="s">
        <v>411</v>
      </c>
      <c r="B38" s="70" t="s">
        <v>447</v>
      </c>
      <c r="C38" s="119">
        <v>1</v>
      </c>
      <c r="D38" s="145">
        <f t="shared" si="2"/>
        <v>24031.199999999997</v>
      </c>
      <c r="E38" s="145">
        <v>10013</v>
      </c>
      <c r="F38" s="145">
        <f t="shared" si="3"/>
        <v>2002.6000000000001</v>
      </c>
      <c r="G38" s="145">
        <f t="shared" si="8"/>
        <v>3003.9</v>
      </c>
      <c r="H38" s="148">
        <v>30</v>
      </c>
      <c r="I38" s="145">
        <f t="shared" si="4"/>
        <v>4505.8500000000004</v>
      </c>
      <c r="J38" s="148">
        <v>30</v>
      </c>
      <c r="K38" s="145">
        <f t="shared" si="5"/>
        <v>4505.8500000000004</v>
      </c>
      <c r="L38" s="145">
        <f t="shared" si="6"/>
        <v>216280.8</v>
      </c>
      <c r="M38" s="117"/>
      <c r="N38" s="114"/>
    </row>
    <row r="39" spans="1:14" ht="16.5" customHeight="1" x14ac:dyDescent="0.2">
      <c r="A39" s="66" t="s">
        <v>685</v>
      </c>
      <c r="B39" s="148" t="s">
        <v>448</v>
      </c>
      <c r="C39" s="119">
        <v>1</v>
      </c>
      <c r="D39" s="145">
        <f t="shared" si="2"/>
        <v>24031.199999999997</v>
      </c>
      <c r="E39" s="145">
        <v>10013</v>
      </c>
      <c r="F39" s="145">
        <f t="shared" si="3"/>
        <v>2002.6000000000001</v>
      </c>
      <c r="G39" s="145">
        <f t="shared" si="8"/>
        <v>3003.9</v>
      </c>
      <c r="H39" s="148">
        <v>30</v>
      </c>
      <c r="I39" s="145">
        <f t="shared" si="4"/>
        <v>4505.8500000000004</v>
      </c>
      <c r="J39" s="148">
        <v>30</v>
      </c>
      <c r="K39" s="145">
        <f t="shared" si="5"/>
        <v>4505.8500000000004</v>
      </c>
      <c r="L39" s="145">
        <f t="shared" si="6"/>
        <v>216280.8</v>
      </c>
      <c r="M39" s="117"/>
      <c r="N39" s="114"/>
    </row>
    <row r="40" spans="1:14" ht="16.5" customHeight="1" x14ac:dyDescent="0.2">
      <c r="A40" s="66" t="s">
        <v>412</v>
      </c>
      <c r="B40" s="70" t="s">
        <v>449</v>
      </c>
      <c r="C40" s="119">
        <v>3</v>
      </c>
      <c r="D40" s="145">
        <f t="shared" si="2"/>
        <v>22647.141299712002</v>
      </c>
      <c r="E40" s="145">
        <v>10013</v>
      </c>
      <c r="F40" s="145">
        <f t="shared" si="3"/>
        <v>2002.6000000000001</v>
      </c>
      <c r="G40" s="145">
        <f>E40*0.21360864</f>
        <v>2138.8633123199997</v>
      </c>
      <c r="H40" s="148">
        <v>30</v>
      </c>
      <c r="I40" s="145">
        <f t="shared" si="4"/>
        <v>4246.3389936960002</v>
      </c>
      <c r="J40" s="148">
        <v>30</v>
      </c>
      <c r="K40" s="145">
        <f t="shared" si="5"/>
        <v>4246.3389936960002</v>
      </c>
      <c r="L40" s="145">
        <f t="shared" si="6"/>
        <v>611472.81509222405</v>
      </c>
      <c r="M40" s="117"/>
      <c r="N40" s="114"/>
    </row>
    <row r="41" spans="1:14" ht="16.5" customHeight="1" x14ac:dyDescent="0.2">
      <c r="A41" s="66" t="s">
        <v>413</v>
      </c>
      <c r="B41" s="148" t="s">
        <v>450</v>
      </c>
      <c r="C41" s="119">
        <v>2</v>
      </c>
      <c r="D41" s="145">
        <f t="shared" si="2"/>
        <v>22429.119999999999</v>
      </c>
      <c r="E41" s="145">
        <v>10013</v>
      </c>
      <c r="F41" s="145">
        <f t="shared" si="3"/>
        <v>2002.6000000000001</v>
      </c>
      <c r="G41" s="145">
        <f t="shared" ref="G41:G55" si="9">E41*0.2</f>
        <v>2002.6000000000001</v>
      </c>
      <c r="H41" s="148">
        <v>30</v>
      </c>
      <c r="I41" s="145">
        <f t="shared" si="4"/>
        <v>4205.46</v>
      </c>
      <c r="J41" s="148">
        <v>30</v>
      </c>
      <c r="K41" s="145">
        <f t="shared" si="5"/>
        <v>4205.46</v>
      </c>
      <c r="L41" s="145">
        <f t="shared" si="6"/>
        <v>403724.16</v>
      </c>
      <c r="M41" s="117"/>
      <c r="N41" s="114"/>
    </row>
    <row r="42" spans="1:14" ht="16.5" customHeight="1" x14ac:dyDescent="0.2">
      <c r="A42" s="66" t="s">
        <v>414</v>
      </c>
      <c r="B42" s="70" t="s">
        <v>451</v>
      </c>
      <c r="C42" s="119">
        <v>0.5</v>
      </c>
      <c r="D42" s="145">
        <f t="shared" si="2"/>
        <v>16638.72</v>
      </c>
      <c r="E42" s="145">
        <v>7428</v>
      </c>
      <c r="F42" s="145">
        <f t="shared" si="3"/>
        <v>1485.6000000000001</v>
      </c>
      <c r="G42" s="145">
        <f t="shared" si="9"/>
        <v>1485.6000000000001</v>
      </c>
      <c r="H42" s="148">
        <v>30</v>
      </c>
      <c r="I42" s="145">
        <f t="shared" si="4"/>
        <v>3119.76</v>
      </c>
      <c r="J42" s="148">
        <v>30</v>
      </c>
      <c r="K42" s="145">
        <f t="shared" si="5"/>
        <v>3119.76</v>
      </c>
      <c r="L42" s="145">
        <f t="shared" si="6"/>
        <v>74874.240000000005</v>
      </c>
      <c r="M42" s="117"/>
      <c r="N42" s="114"/>
    </row>
    <row r="43" spans="1:14" ht="16.5" customHeight="1" x14ac:dyDescent="0.2">
      <c r="A43" s="67" t="s">
        <v>415</v>
      </c>
      <c r="B43" s="148" t="s">
        <v>435</v>
      </c>
      <c r="C43" s="119">
        <v>1</v>
      </c>
      <c r="D43" s="145">
        <f t="shared" si="2"/>
        <v>16638.72</v>
      </c>
      <c r="E43" s="145">
        <v>7428</v>
      </c>
      <c r="F43" s="145">
        <f t="shared" si="3"/>
        <v>1485.6000000000001</v>
      </c>
      <c r="G43" s="145">
        <f t="shared" si="9"/>
        <v>1485.6000000000001</v>
      </c>
      <c r="H43" s="148">
        <v>30</v>
      </c>
      <c r="I43" s="145">
        <f t="shared" si="4"/>
        <v>3119.76</v>
      </c>
      <c r="J43" s="148">
        <v>30</v>
      </c>
      <c r="K43" s="145">
        <f t="shared" si="5"/>
        <v>3119.76</v>
      </c>
      <c r="L43" s="145">
        <f t="shared" si="6"/>
        <v>149748.48000000001</v>
      </c>
      <c r="M43" s="117"/>
      <c r="N43" s="114"/>
    </row>
    <row r="44" spans="1:14" ht="16.5" customHeight="1" x14ac:dyDescent="0.2">
      <c r="A44" s="67" t="s">
        <v>416</v>
      </c>
      <c r="B44" s="70" t="s">
        <v>452</v>
      </c>
      <c r="C44" s="119">
        <v>2</v>
      </c>
      <c r="D44" s="145">
        <f t="shared" si="2"/>
        <v>11587.52</v>
      </c>
      <c r="E44" s="145">
        <v>5173</v>
      </c>
      <c r="F44" s="145">
        <f t="shared" si="3"/>
        <v>1034.6000000000001</v>
      </c>
      <c r="G44" s="145">
        <f t="shared" si="9"/>
        <v>1034.6000000000001</v>
      </c>
      <c r="H44" s="148">
        <v>30</v>
      </c>
      <c r="I44" s="145">
        <f t="shared" si="4"/>
        <v>2172.6600000000003</v>
      </c>
      <c r="J44" s="148">
        <v>30</v>
      </c>
      <c r="K44" s="145">
        <f t="shared" si="5"/>
        <v>2172.6600000000003</v>
      </c>
      <c r="L44" s="145">
        <f t="shared" si="6"/>
        <v>208575.36000000002</v>
      </c>
      <c r="M44" s="117"/>
      <c r="N44" s="114"/>
    </row>
    <row r="45" spans="1:14" ht="16.5" customHeight="1" x14ac:dyDescent="0.2">
      <c r="A45" s="67" t="s">
        <v>686</v>
      </c>
      <c r="B45" s="148" t="s">
        <v>453</v>
      </c>
      <c r="C45" s="119">
        <v>1</v>
      </c>
      <c r="D45" s="145">
        <f t="shared" si="2"/>
        <v>11587.52</v>
      </c>
      <c r="E45" s="145">
        <v>5173</v>
      </c>
      <c r="F45" s="145">
        <f t="shared" si="3"/>
        <v>1034.6000000000001</v>
      </c>
      <c r="G45" s="145">
        <f t="shared" si="9"/>
        <v>1034.6000000000001</v>
      </c>
      <c r="H45" s="148">
        <v>30</v>
      </c>
      <c r="I45" s="145">
        <f t="shared" si="4"/>
        <v>2172.6600000000003</v>
      </c>
      <c r="J45" s="148">
        <v>30</v>
      </c>
      <c r="K45" s="145">
        <f t="shared" si="5"/>
        <v>2172.6600000000003</v>
      </c>
      <c r="L45" s="145">
        <f t="shared" si="6"/>
        <v>104287.68000000001</v>
      </c>
      <c r="M45" s="117"/>
      <c r="N45" s="114"/>
    </row>
    <row r="46" spans="1:14" ht="16.5" customHeight="1" x14ac:dyDescent="0.2">
      <c r="A46" s="67" t="s">
        <v>417</v>
      </c>
      <c r="B46" s="70" t="s">
        <v>454</v>
      </c>
      <c r="C46" s="119">
        <v>2</v>
      </c>
      <c r="D46" s="145">
        <f t="shared" si="2"/>
        <v>11410.56</v>
      </c>
      <c r="E46" s="145">
        <v>5094</v>
      </c>
      <c r="F46" s="145">
        <f t="shared" si="3"/>
        <v>1018.8000000000001</v>
      </c>
      <c r="G46" s="145">
        <f t="shared" si="9"/>
        <v>1018.8000000000001</v>
      </c>
      <c r="H46" s="148">
        <v>30</v>
      </c>
      <c r="I46" s="145">
        <f t="shared" si="4"/>
        <v>2139.48</v>
      </c>
      <c r="J46" s="148">
        <v>30</v>
      </c>
      <c r="K46" s="145">
        <f t="shared" si="5"/>
        <v>2139.48</v>
      </c>
      <c r="L46" s="145">
        <f t="shared" si="6"/>
        <v>205390.07999999999</v>
      </c>
      <c r="M46" s="117"/>
      <c r="N46" s="114"/>
    </row>
    <row r="47" spans="1:14" ht="16.5" customHeight="1" x14ac:dyDescent="0.2">
      <c r="A47" s="67" t="s">
        <v>418</v>
      </c>
      <c r="B47" s="148" t="s">
        <v>436</v>
      </c>
      <c r="C47" s="119">
        <v>0.8</v>
      </c>
      <c r="D47" s="145">
        <f t="shared" si="2"/>
        <v>13298.879999999997</v>
      </c>
      <c r="E47" s="145">
        <v>5937</v>
      </c>
      <c r="F47" s="145">
        <f t="shared" si="3"/>
        <v>1187.4000000000001</v>
      </c>
      <c r="G47" s="145">
        <f t="shared" si="9"/>
        <v>1187.4000000000001</v>
      </c>
      <c r="H47" s="148">
        <v>30</v>
      </c>
      <c r="I47" s="145">
        <f t="shared" si="4"/>
        <v>2493.5399999999995</v>
      </c>
      <c r="J47" s="148">
        <v>30</v>
      </c>
      <c r="K47" s="145">
        <f t="shared" si="5"/>
        <v>2493.5399999999995</v>
      </c>
      <c r="L47" s="145">
        <f t="shared" si="6"/>
        <v>95751.935999999987</v>
      </c>
      <c r="M47" s="117"/>
      <c r="N47" s="114"/>
    </row>
    <row r="48" spans="1:14" ht="16.5" customHeight="1" x14ac:dyDescent="0.2">
      <c r="A48" s="67" t="s">
        <v>419</v>
      </c>
      <c r="B48" s="70" t="s">
        <v>455</v>
      </c>
      <c r="C48" s="119">
        <v>0.4</v>
      </c>
      <c r="D48" s="145">
        <f t="shared" si="2"/>
        <v>9591.6799999999985</v>
      </c>
      <c r="E48" s="145">
        <v>4282</v>
      </c>
      <c r="F48" s="145">
        <f t="shared" si="3"/>
        <v>856.40000000000009</v>
      </c>
      <c r="G48" s="145">
        <f t="shared" si="9"/>
        <v>856.40000000000009</v>
      </c>
      <c r="H48" s="148">
        <v>30</v>
      </c>
      <c r="I48" s="145">
        <f t="shared" si="4"/>
        <v>1798.4399999999996</v>
      </c>
      <c r="J48" s="148">
        <v>30</v>
      </c>
      <c r="K48" s="145">
        <f t="shared" si="5"/>
        <v>1798.4399999999996</v>
      </c>
      <c r="L48" s="145">
        <f t="shared" si="6"/>
        <v>34530.047999999995</v>
      </c>
      <c r="M48" s="117"/>
      <c r="N48" s="114"/>
    </row>
    <row r="49" spans="1:14" ht="16.5" customHeight="1" x14ac:dyDescent="0.2">
      <c r="A49" s="67" t="s">
        <v>687</v>
      </c>
      <c r="B49" s="148" t="s">
        <v>456</v>
      </c>
      <c r="C49" s="119">
        <v>0.5</v>
      </c>
      <c r="D49" s="145">
        <f t="shared" si="2"/>
        <v>8727.0399999999991</v>
      </c>
      <c r="E49" s="145">
        <v>3896</v>
      </c>
      <c r="F49" s="145">
        <f t="shared" si="3"/>
        <v>779.2</v>
      </c>
      <c r="G49" s="145">
        <f t="shared" si="9"/>
        <v>779.2</v>
      </c>
      <c r="H49" s="148">
        <v>30</v>
      </c>
      <c r="I49" s="145">
        <f t="shared" si="4"/>
        <v>1636.32</v>
      </c>
      <c r="J49" s="148">
        <v>30</v>
      </c>
      <c r="K49" s="145">
        <f t="shared" si="5"/>
        <v>1636.32</v>
      </c>
      <c r="L49" s="145">
        <f t="shared" si="6"/>
        <v>39271.679999999993</v>
      </c>
      <c r="M49" s="117"/>
      <c r="N49" s="114"/>
    </row>
    <row r="50" spans="1:14" ht="16.5" customHeight="1" x14ac:dyDescent="0.2">
      <c r="A50" s="67" t="s">
        <v>664</v>
      </c>
      <c r="B50" s="70" t="s">
        <v>457</v>
      </c>
      <c r="C50" s="119">
        <v>0.5</v>
      </c>
      <c r="D50" s="145">
        <f t="shared" si="2"/>
        <v>8727.0399999999991</v>
      </c>
      <c r="E50" s="145">
        <v>3896</v>
      </c>
      <c r="F50" s="145">
        <f t="shared" si="3"/>
        <v>779.2</v>
      </c>
      <c r="G50" s="145">
        <f t="shared" si="9"/>
        <v>779.2</v>
      </c>
      <c r="H50" s="148">
        <v>30</v>
      </c>
      <c r="I50" s="145">
        <f t="shared" si="4"/>
        <v>1636.32</v>
      </c>
      <c r="J50" s="148">
        <v>30</v>
      </c>
      <c r="K50" s="145">
        <f t="shared" si="5"/>
        <v>1636.32</v>
      </c>
      <c r="L50" s="145">
        <f t="shared" si="6"/>
        <v>39271.679999999993</v>
      </c>
      <c r="M50" s="117"/>
      <c r="N50" s="114"/>
    </row>
    <row r="51" spans="1:14" ht="16.5" customHeight="1" x14ac:dyDescent="0.2">
      <c r="A51" s="67" t="s">
        <v>421</v>
      </c>
      <c r="B51" s="148" t="s">
        <v>458</v>
      </c>
      <c r="C51" s="119">
        <v>1</v>
      </c>
      <c r="D51" s="145">
        <f t="shared" si="2"/>
        <v>10133.76</v>
      </c>
      <c r="E51" s="145">
        <v>4524</v>
      </c>
      <c r="F51" s="145">
        <f t="shared" si="3"/>
        <v>904.80000000000007</v>
      </c>
      <c r="G51" s="145">
        <f t="shared" si="9"/>
        <v>904.80000000000007</v>
      </c>
      <c r="H51" s="148">
        <v>30</v>
      </c>
      <c r="I51" s="145">
        <f t="shared" si="4"/>
        <v>1900.08</v>
      </c>
      <c r="J51" s="148">
        <v>30</v>
      </c>
      <c r="K51" s="145">
        <f t="shared" si="5"/>
        <v>1900.08</v>
      </c>
      <c r="L51" s="145">
        <f t="shared" si="6"/>
        <v>91203.839999999997</v>
      </c>
      <c r="M51" s="117"/>
      <c r="N51" s="114"/>
    </row>
    <row r="52" spans="1:14" ht="16.5" customHeight="1" x14ac:dyDescent="0.2">
      <c r="A52" s="67" t="s">
        <v>423</v>
      </c>
      <c r="B52" s="70" t="s">
        <v>459</v>
      </c>
      <c r="C52" s="119">
        <v>0.5</v>
      </c>
      <c r="D52" s="145">
        <f t="shared" si="2"/>
        <v>22429.119999999999</v>
      </c>
      <c r="E52" s="145">
        <v>10013</v>
      </c>
      <c r="F52" s="145">
        <f t="shared" si="3"/>
        <v>2002.6000000000001</v>
      </c>
      <c r="G52" s="145">
        <f t="shared" si="9"/>
        <v>2002.6000000000001</v>
      </c>
      <c r="H52" s="148">
        <v>30</v>
      </c>
      <c r="I52" s="145">
        <f t="shared" si="4"/>
        <v>4205.46</v>
      </c>
      <c r="J52" s="148">
        <v>30</v>
      </c>
      <c r="K52" s="145">
        <f t="shared" si="5"/>
        <v>4205.46</v>
      </c>
      <c r="L52" s="145">
        <f t="shared" si="6"/>
        <v>100931.04</v>
      </c>
      <c r="M52" s="117"/>
      <c r="N52" s="114"/>
    </row>
    <row r="53" spans="1:14" ht="16.5" customHeight="1" x14ac:dyDescent="0.2">
      <c r="A53" s="67" t="s">
        <v>425</v>
      </c>
      <c r="B53" s="148" t="s">
        <v>460</v>
      </c>
      <c r="C53" s="119">
        <v>0.4</v>
      </c>
      <c r="D53" s="145">
        <f t="shared" si="2"/>
        <v>9591.6799999999985</v>
      </c>
      <c r="E53" s="145">
        <v>4282</v>
      </c>
      <c r="F53" s="145">
        <f t="shared" si="3"/>
        <v>856.40000000000009</v>
      </c>
      <c r="G53" s="145">
        <f t="shared" si="9"/>
        <v>856.40000000000009</v>
      </c>
      <c r="H53" s="148">
        <v>30</v>
      </c>
      <c r="I53" s="145">
        <f t="shared" si="4"/>
        <v>1798.4399999999996</v>
      </c>
      <c r="J53" s="148">
        <v>30</v>
      </c>
      <c r="K53" s="145">
        <f t="shared" si="5"/>
        <v>1798.4399999999996</v>
      </c>
      <c r="L53" s="145">
        <f t="shared" si="6"/>
        <v>34530.047999999995</v>
      </c>
      <c r="M53" s="117"/>
      <c r="N53" s="114"/>
    </row>
    <row r="54" spans="1:14" ht="16.5" customHeight="1" x14ac:dyDescent="0.2">
      <c r="A54" s="67" t="s">
        <v>426</v>
      </c>
      <c r="B54" s="70" t="s">
        <v>461</v>
      </c>
      <c r="C54" s="119">
        <v>0.4</v>
      </c>
      <c r="D54" s="145">
        <f t="shared" si="2"/>
        <v>7864.6399999999994</v>
      </c>
      <c r="E54" s="145">
        <v>3511</v>
      </c>
      <c r="F54" s="145">
        <f t="shared" si="3"/>
        <v>702.2</v>
      </c>
      <c r="G54" s="145">
        <f t="shared" si="9"/>
        <v>702.2</v>
      </c>
      <c r="H54" s="148">
        <v>30</v>
      </c>
      <c r="I54" s="145">
        <f t="shared" si="4"/>
        <v>1474.62</v>
      </c>
      <c r="J54" s="148">
        <v>30</v>
      </c>
      <c r="K54" s="145">
        <f t="shared" si="5"/>
        <v>1474.62</v>
      </c>
      <c r="L54" s="145">
        <f t="shared" si="6"/>
        <v>28312.703999999998</v>
      </c>
      <c r="M54" s="117"/>
      <c r="N54" s="114"/>
    </row>
    <row r="55" spans="1:14" ht="16.5" customHeight="1" x14ac:dyDescent="0.2">
      <c r="A55" s="67" t="s">
        <v>427</v>
      </c>
      <c r="B55" s="148" t="s">
        <v>462</v>
      </c>
      <c r="C55" s="119">
        <v>0.4</v>
      </c>
      <c r="D55" s="145">
        <f t="shared" si="2"/>
        <v>7864.6399999999994</v>
      </c>
      <c r="E55" s="145">
        <v>3511</v>
      </c>
      <c r="F55" s="145">
        <f t="shared" si="3"/>
        <v>702.2</v>
      </c>
      <c r="G55" s="145">
        <f t="shared" si="9"/>
        <v>702.2</v>
      </c>
      <c r="H55" s="148">
        <v>30</v>
      </c>
      <c r="I55" s="145">
        <f t="shared" si="4"/>
        <v>1474.62</v>
      </c>
      <c r="J55" s="148">
        <v>30</v>
      </c>
      <c r="K55" s="145">
        <f t="shared" si="5"/>
        <v>1474.62</v>
      </c>
      <c r="L55" s="145">
        <f t="shared" si="6"/>
        <v>28312.703999999998</v>
      </c>
      <c r="M55" s="117"/>
      <c r="N55" s="114"/>
    </row>
    <row r="56" spans="1:14" ht="17.25" customHeight="1" x14ac:dyDescent="0.2">
      <c r="A56" s="148" t="s">
        <v>123</v>
      </c>
      <c r="B56" s="148">
        <v>2110</v>
      </c>
      <c r="C56" s="10">
        <f>SUM(C25:C55)</f>
        <v>33.999999999999993</v>
      </c>
      <c r="D56" s="150" t="s">
        <v>1</v>
      </c>
      <c r="E56" s="150" t="s">
        <v>1</v>
      </c>
      <c r="F56" s="150" t="s">
        <v>1</v>
      </c>
      <c r="G56" s="150" t="s">
        <v>1</v>
      </c>
      <c r="H56" s="150" t="s">
        <v>1</v>
      </c>
      <c r="I56" s="150" t="s">
        <v>1</v>
      </c>
      <c r="J56" s="150" t="s">
        <v>1</v>
      </c>
      <c r="K56" s="150" t="s">
        <v>1</v>
      </c>
      <c r="L56" s="65">
        <f>SUM(L25:L55)</f>
        <v>6928325.9990922231</v>
      </c>
      <c r="M56" s="133"/>
      <c r="N56" s="134"/>
    </row>
    <row r="57" spans="1:14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124"/>
      <c r="N57" s="125"/>
    </row>
    <row r="58" spans="1:14" x14ac:dyDescent="0.2">
      <c r="A58" s="214" t="s">
        <v>708</v>
      </c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</row>
    <row r="59" spans="1:14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1:14" x14ac:dyDescent="0.2">
      <c r="A60" s="200" t="s">
        <v>162</v>
      </c>
      <c r="B60" s="200" t="s">
        <v>11</v>
      </c>
      <c r="C60" s="200" t="s">
        <v>163</v>
      </c>
      <c r="D60" s="201" t="s">
        <v>164</v>
      </c>
      <c r="E60" s="201"/>
      <c r="F60" s="201"/>
      <c r="G60" s="201"/>
      <c r="H60" s="201"/>
      <c r="I60" s="201"/>
      <c r="J60" s="201"/>
      <c r="K60" s="201"/>
      <c r="L60" s="194" t="s">
        <v>165</v>
      </c>
      <c r="M60" s="23"/>
      <c r="N60" s="23"/>
    </row>
    <row r="61" spans="1:14" x14ac:dyDescent="0.2">
      <c r="A61" s="200"/>
      <c r="B61" s="200"/>
      <c r="C61" s="200"/>
      <c r="D61" s="194" t="s">
        <v>382</v>
      </c>
      <c r="E61" s="201" t="s">
        <v>59</v>
      </c>
      <c r="F61" s="201"/>
      <c r="G61" s="201"/>
      <c r="H61" s="201"/>
      <c r="I61" s="201"/>
      <c r="J61" s="201"/>
      <c r="K61" s="201"/>
      <c r="L61" s="194"/>
      <c r="M61" s="23"/>
      <c r="N61" s="23"/>
    </row>
    <row r="62" spans="1:14" ht="24" customHeight="1" x14ac:dyDescent="0.2">
      <c r="A62" s="200"/>
      <c r="B62" s="200"/>
      <c r="C62" s="200"/>
      <c r="D62" s="194"/>
      <c r="E62" s="194" t="s">
        <v>166</v>
      </c>
      <c r="F62" s="194" t="s">
        <v>167</v>
      </c>
      <c r="G62" s="194" t="s">
        <v>168</v>
      </c>
      <c r="H62" s="200" t="s">
        <v>169</v>
      </c>
      <c r="I62" s="200"/>
      <c r="J62" s="200" t="s">
        <v>170</v>
      </c>
      <c r="K62" s="200"/>
      <c r="L62" s="194"/>
      <c r="M62" s="23"/>
      <c r="N62" s="23"/>
    </row>
    <row r="63" spans="1:14" ht="51" x14ac:dyDescent="0.2">
      <c r="A63" s="200"/>
      <c r="B63" s="200"/>
      <c r="C63" s="200"/>
      <c r="D63" s="194"/>
      <c r="E63" s="194"/>
      <c r="F63" s="194"/>
      <c r="G63" s="194"/>
      <c r="H63" s="150" t="s">
        <v>171</v>
      </c>
      <c r="I63" s="146" t="s">
        <v>172</v>
      </c>
      <c r="J63" s="150" t="s">
        <v>171</v>
      </c>
      <c r="K63" s="146" t="s">
        <v>173</v>
      </c>
      <c r="L63" s="194"/>
      <c r="M63" s="23"/>
      <c r="N63" s="23"/>
    </row>
    <row r="64" spans="1:14" x14ac:dyDescent="0.2">
      <c r="A64" s="148" t="s">
        <v>19</v>
      </c>
      <c r="B64" s="148" t="s">
        <v>20</v>
      </c>
      <c r="C64" s="148" t="s">
        <v>21</v>
      </c>
      <c r="D64" s="148" t="s">
        <v>22</v>
      </c>
      <c r="E64" s="148" t="s">
        <v>23</v>
      </c>
      <c r="F64" s="148" t="s">
        <v>24</v>
      </c>
      <c r="G64" s="148" t="s">
        <v>25</v>
      </c>
      <c r="H64" s="148" t="s">
        <v>26</v>
      </c>
      <c r="I64" s="148" t="s">
        <v>27</v>
      </c>
      <c r="J64" s="148" t="s">
        <v>28</v>
      </c>
      <c r="K64" s="148" t="s">
        <v>29</v>
      </c>
      <c r="L64" s="148" t="s">
        <v>174</v>
      </c>
      <c r="M64" s="23"/>
      <c r="N64" s="23"/>
    </row>
    <row r="65" spans="1:14" ht="18" customHeight="1" x14ac:dyDescent="0.2">
      <c r="A65" s="66" t="s">
        <v>403</v>
      </c>
      <c r="B65" s="148" t="s">
        <v>31</v>
      </c>
      <c r="C65" s="119">
        <v>0.4</v>
      </c>
      <c r="D65" s="145">
        <f>E65+F65+G65+I65+K65</f>
        <v>45480.767999999996</v>
      </c>
      <c r="E65" s="145">
        <v>18950.32</v>
      </c>
      <c r="F65" s="145">
        <f>E65*0.2</f>
        <v>3790.0640000000003</v>
      </c>
      <c r="G65" s="145">
        <f t="shared" ref="G65" si="10">E65*0.3</f>
        <v>5685.0959999999995</v>
      </c>
      <c r="H65" s="148">
        <v>30</v>
      </c>
      <c r="I65" s="145">
        <f>(E65+F65+G65)*H65/100</f>
        <v>8527.6439999999984</v>
      </c>
      <c r="J65" s="148">
        <v>30</v>
      </c>
      <c r="K65" s="145">
        <f>(E65+F65+G65)*J65/100</f>
        <v>8527.6439999999984</v>
      </c>
      <c r="L65" s="145">
        <f>C65*D65*9</f>
        <v>163730.7648</v>
      </c>
      <c r="M65" s="23"/>
      <c r="N65" s="23"/>
    </row>
    <row r="66" spans="1:14" ht="15" customHeight="1" x14ac:dyDescent="0.2">
      <c r="A66" s="66" t="s">
        <v>429</v>
      </c>
      <c r="B66" s="70" t="s">
        <v>33</v>
      </c>
      <c r="C66" s="119">
        <v>0.4</v>
      </c>
      <c r="D66" s="145">
        <f t="shared" ref="D66:D95" si="11">E66+F66+G66+I66+K66</f>
        <v>36384.623999999996</v>
      </c>
      <c r="E66" s="145">
        <v>15160.26</v>
      </c>
      <c r="F66" s="145">
        <f t="shared" ref="F66:F95" si="12">E66*0.2</f>
        <v>3032.0520000000001</v>
      </c>
      <c r="G66" s="145">
        <f>E66*0.3</f>
        <v>4548.0779999999995</v>
      </c>
      <c r="H66" s="148">
        <v>30</v>
      </c>
      <c r="I66" s="145">
        <f t="shared" ref="I66:I95" si="13">(E66+F66+G66)*H66/100</f>
        <v>6822.1169999999993</v>
      </c>
      <c r="J66" s="148">
        <v>30</v>
      </c>
      <c r="K66" s="145">
        <f t="shared" ref="K66:K95" si="14">(E66+F66+G66)*J66/100</f>
        <v>6822.1169999999993</v>
      </c>
      <c r="L66" s="145">
        <f t="shared" ref="L66:L95" si="15">C66*D66*9</f>
        <v>130984.6464</v>
      </c>
      <c r="M66" s="23"/>
      <c r="N66" s="23"/>
    </row>
    <row r="67" spans="1:14" ht="13.5" customHeight="1" x14ac:dyDescent="0.2">
      <c r="A67" s="66" t="s">
        <v>681</v>
      </c>
      <c r="B67" s="148" t="s">
        <v>383</v>
      </c>
      <c r="C67" s="119">
        <v>0.4</v>
      </c>
      <c r="D67" s="145">
        <f t="shared" si="11"/>
        <v>36384.623999999996</v>
      </c>
      <c r="E67" s="145">
        <v>15160.26</v>
      </c>
      <c r="F67" s="145">
        <f t="shared" si="12"/>
        <v>3032.0520000000001</v>
      </c>
      <c r="G67" s="145">
        <f t="shared" ref="G67:G70" si="16">E67*0.3</f>
        <v>4548.0779999999995</v>
      </c>
      <c r="H67" s="148">
        <v>30</v>
      </c>
      <c r="I67" s="145">
        <f t="shared" si="13"/>
        <v>6822.1169999999993</v>
      </c>
      <c r="J67" s="148">
        <v>30</v>
      </c>
      <c r="K67" s="145">
        <f t="shared" si="14"/>
        <v>6822.1169999999993</v>
      </c>
      <c r="L67" s="145">
        <f t="shared" si="15"/>
        <v>130984.6464</v>
      </c>
      <c r="M67" s="23"/>
      <c r="N67" s="23"/>
    </row>
    <row r="68" spans="1:14" ht="15.75" customHeight="1" x14ac:dyDescent="0.2">
      <c r="A68" s="66" t="s">
        <v>682</v>
      </c>
      <c r="B68" s="70" t="s">
        <v>438</v>
      </c>
      <c r="C68" s="119">
        <v>0.4</v>
      </c>
      <c r="D68" s="145">
        <f t="shared" si="11"/>
        <v>36384.623999999996</v>
      </c>
      <c r="E68" s="145">
        <v>15160.26</v>
      </c>
      <c r="F68" s="145">
        <f t="shared" si="12"/>
        <v>3032.0520000000001</v>
      </c>
      <c r="G68" s="145">
        <f t="shared" si="16"/>
        <v>4548.0779999999995</v>
      </c>
      <c r="H68" s="148">
        <v>30</v>
      </c>
      <c r="I68" s="145">
        <f t="shared" si="13"/>
        <v>6822.1169999999993</v>
      </c>
      <c r="J68" s="148">
        <v>30</v>
      </c>
      <c r="K68" s="145">
        <f t="shared" si="14"/>
        <v>6822.1169999999993</v>
      </c>
      <c r="L68" s="145">
        <f t="shared" si="15"/>
        <v>130984.6464</v>
      </c>
      <c r="M68" s="23"/>
      <c r="N68" s="23"/>
    </row>
    <row r="69" spans="1:14" ht="26.25" customHeight="1" x14ac:dyDescent="0.2">
      <c r="A69" s="66" t="s">
        <v>404</v>
      </c>
      <c r="B69" s="148" t="s">
        <v>437</v>
      </c>
      <c r="C69" s="119">
        <v>1</v>
      </c>
      <c r="D69" s="145">
        <f t="shared" si="11"/>
        <v>31375.199999999997</v>
      </c>
      <c r="E69" s="145">
        <v>13073</v>
      </c>
      <c r="F69" s="145">
        <f t="shared" si="12"/>
        <v>2614.6000000000004</v>
      </c>
      <c r="G69" s="145">
        <f t="shared" si="16"/>
        <v>3921.8999999999996</v>
      </c>
      <c r="H69" s="148">
        <v>30</v>
      </c>
      <c r="I69" s="145">
        <f t="shared" si="13"/>
        <v>5882.85</v>
      </c>
      <c r="J69" s="148">
        <v>30</v>
      </c>
      <c r="K69" s="145">
        <f t="shared" si="14"/>
        <v>5882.85</v>
      </c>
      <c r="L69" s="145">
        <f t="shared" si="15"/>
        <v>282376.8</v>
      </c>
      <c r="M69" s="23"/>
      <c r="N69" s="23"/>
    </row>
    <row r="70" spans="1:14" ht="12.75" customHeight="1" x14ac:dyDescent="0.2">
      <c r="A70" s="66" t="s">
        <v>683</v>
      </c>
      <c r="B70" s="70" t="s">
        <v>439</v>
      </c>
      <c r="C70" s="119">
        <v>1</v>
      </c>
      <c r="D70" s="145">
        <f t="shared" si="11"/>
        <v>31375.199999999997</v>
      </c>
      <c r="E70" s="145">
        <v>13073</v>
      </c>
      <c r="F70" s="145">
        <f t="shared" si="12"/>
        <v>2614.6000000000004</v>
      </c>
      <c r="G70" s="145">
        <f t="shared" si="16"/>
        <v>3921.8999999999996</v>
      </c>
      <c r="H70" s="148">
        <v>30</v>
      </c>
      <c r="I70" s="145">
        <f t="shared" si="13"/>
        <v>5882.85</v>
      </c>
      <c r="J70" s="148">
        <v>30</v>
      </c>
      <c r="K70" s="145">
        <f t="shared" si="14"/>
        <v>5882.85</v>
      </c>
      <c r="L70" s="145">
        <f t="shared" si="15"/>
        <v>282376.8</v>
      </c>
      <c r="M70" s="23"/>
      <c r="N70" s="23"/>
    </row>
    <row r="71" spans="1:14" ht="14.25" customHeight="1" x14ac:dyDescent="0.2">
      <c r="A71" s="66" t="s">
        <v>405</v>
      </c>
      <c r="B71" s="148" t="s">
        <v>440</v>
      </c>
      <c r="C71" s="119">
        <v>1</v>
      </c>
      <c r="D71" s="145">
        <f t="shared" si="11"/>
        <v>31375.199999999997</v>
      </c>
      <c r="E71" s="145">
        <v>13073</v>
      </c>
      <c r="F71" s="145">
        <f t="shared" si="12"/>
        <v>2614.6000000000004</v>
      </c>
      <c r="G71" s="145">
        <f>E71*0.3</f>
        <v>3921.8999999999996</v>
      </c>
      <c r="H71" s="148">
        <v>30</v>
      </c>
      <c r="I71" s="145">
        <f t="shared" si="13"/>
        <v>5882.85</v>
      </c>
      <c r="J71" s="148">
        <v>30</v>
      </c>
      <c r="K71" s="145">
        <f t="shared" si="14"/>
        <v>5882.85</v>
      </c>
      <c r="L71" s="145">
        <f t="shared" si="15"/>
        <v>282376.8</v>
      </c>
      <c r="M71" s="23"/>
      <c r="N71" s="23"/>
    </row>
    <row r="72" spans="1:14" ht="16.5" customHeight="1" x14ac:dyDescent="0.2">
      <c r="A72" s="66" t="s">
        <v>408</v>
      </c>
      <c r="B72" s="70" t="s">
        <v>441</v>
      </c>
      <c r="C72" s="119">
        <v>3</v>
      </c>
      <c r="D72" s="145">
        <f t="shared" si="11"/>
        <v>31375.199999999997</v>
      </c>
      <c r="E72" s="145">
        <v>13073</v>
      </c>
      <c r="F72" s="145">
        <f t="shared" si="12"/>
        <v>2614.6000000000004</v>
      </c>
      <c r="G72" s="145">
        <f t="shared" ref="G72" si="17">E72*0.3</f>
        <v>3921.8999999999996</v>
      </c>
      <c r="H72" s="148">
        <v>30</v>
      </c>
      <c r="I72" s="145">
        <f t="shared" si="13"/>
        <v>5882.85</v>
      </c>
      <c r="J72" s="148">
        <v>30</v>
      </c>
      <c r="K72" s="145">
        <f t="shared" si="14"/>
        <v>5882.85</v>
      </c>
      <c r="L72" s="145">
        <f t="shared" si="15"/>
        <v>847130.39999999991</v>
      </c>
      <c r="M72" s="23"/>
      <c r="N72" s="23"/>
    </row>
    <row r="73" spans="1:14" ht="16.5" customHeight="1" x14ac:dyDescent="0.2">
      <c r="A73" s="66" t="s">
        <v>406</v>
      </c>
      <c r="B73" s="148" t="s">
        <v>442</v>
      </c>
      <c r="C73" s="119">
        <v>3</v>
      </c>
      <c r="D73" s="145">
        <f t="shared" si="11"/>
        <v>31375.199999999997</v>
      </c>
      <c r="E73" s="145">
        <v>13073</v>
      </c>
      <c r="F73" s="145">
        <f t="shared" si="12"/>
        <v>2614.6000000000004</v>
      </c>
      <c r="G73" s="145">
        <f t="shared" ref="G73:G79" si="18">E73*0.3</f>
        <v>3921.8999999999996</v>
      </c>
      <c r="H73" s="148">
        <v>30</v>
      </c>
      <c r="I73" s="145">
        <f t="shared" si="13"/>
        <v>5882.85</v>
      </c>
      <c r="J73" s="148">
        <v>30</v>
      </c>
      <c r="K73" s="145">
        <f t="shared" si="14"/>
        <v>5882.85</v>
      </c>
      <c r="L73" s="145">
        <f t="shared" si="15"/>
        <v>847130.39999999991</v>
      </c>
      <c r="M73" s="23"/>
      <c r="N73" s="23"/>
    </row>
    <row r="74" spans="1:14" ht="15" customHeight="1" x14ac:dyDescent="0.2">
      <c r="A74" s="66" t="s">
        <v>407</v>
      </c>
      <c r="B74" s="70" t="s">
        <v>443</v>
      </c>
      <c r="C74" s="119">
        <v>1</v>
      </c>
      <c r="D74" s="145">
        <f t="shared" si="11"/>
        <v>31375.199999999997</v>
      </c>
      <c r="E74" s="145">
        <v>13073</v>
      </c>
      <c r="F74" s="145">
        <f t="shared" si="12"/>
        <v>2614.6000000000004</v>
      </c>
      <c r="G74" s="145">
        <f t="shared" si="18"/>
        <v>3921.8999999999996</v>
      </c>
      <c r="H74" s="148">
        <v>30</v>
      </c>
      <c r="I74" s="145">
        <f t="shared" si="13"/>
        <v>5882.85</v>
      </c>
      <c r="J74" s="148">
        <v>30</v>
      </c>
      <c r="K74" s="145">
        <f t="shared" si="14"/>
        <v>5882.85</v>
      </c>
      <c r="L74" s="145">
        <f t="shared" si="15"/>
        <v>282376.8</v>
      </c>
      <c r="M74" s="23"/>
      <c r="N74" s="23"/>
    </row>
    <row r="75" spans="1:14" ht="16.5" customHeight="1" x14ac:dyDescent="0.2">
      <c r="A75" s="66" t="s">
        <v>409</v>
      </c>
      <c r="B75" s="148" t="s">
        <v>444</v>
      </c>
      <c r="C75" s="119">
        <v>1</v>
      </c>
      <c r="D75" s="145">
        <f t="shared" si="11"/>
        <v>24031.199999999997</v>
      </c>
      <c r="E75" s="145">
        <v>10013</v>
      </c>
      <c r="F75" s="145">
        <f t="shared" si="12"/>
        <v>2002.6000000000001</v>
      </c>
      <c r="G75" s="145">
        <f t="shared" si="18"/>
        <v>3003.9</v>
      </c>
      <c r="H75" s="148">
        <v>30</v>
      </c>
      <c r="I75" s="145">
        <f t="shared" si="13"/>
        <v>4505.8500000000004</v>
      </c>
      <c r="J75" s="148">
        <v>30</v>
      </c>
      <c r="K75" s="145">
        <f t="shared" si="14"/>
        <v>4505.8500000000004</v>
      </c>
      <c r="L75" s="145">
        <f t="shared" si="15"/>
        <v>216280.8</v>
      </c>
      <c r="M75" s="23"/>
      <c r="N75" s="23"/>
    </row>
    <row r="76" spans="1:14" ht="16.5" customHeight="1" x14ac:dyDescent="0.2">
      <c r="A76" s="66" t="s">
        <v>410</v>
      </c>
      <c r="B76" s="70" t="s">
        <v>445</v>
      </c>
      <c r="C76" s="119">
        <v>2</v>
      </c>
      <c r="D76" s="145">
        <f t="shared" si="11"/>
        <v>24031.199999999997</v>
      </c>
      <c r="E76" s="145">
        <v>10013</v>
      </c>
      <c r="F76" s="145">
        <f t="shared" si="12"/>
        <v>2002.6000000000001</v>
      </c>
      <c r="G76" s="145">
        <f t="shared" si="18"/>
        <v>3003.9</v>
      </c>
      <c r="H76" s="148">
        <v>30</v>
      </c>
      <c r="I76" s="145">
        <f t="shared" si="13"/>
        <v>4505.8500000000004</v>
      </c>
      <c r="J76" s="148">
        <v>30</v>
      </c>
      <c r="K76" s="145">
        <f t="shared" si="14"/>
        <v>4505.8500000000004</v>
      </c>
      <c r="L76" s="145">
        <f t="shared" si="15"/>
        <v>432561.6</v>
      </c>
      <c r="M76" s="219"/>
      <c r="N76" s="220"/>
    </row>
    <row r="77" spans="1:14" ht="16.5" customHeight="1" x14ac:dyDescent="0.2">
      <c r="A77" s="66" t="s">
        <v>684</v>
      </c>
      <c r="B77" s="148" t="s">
        <v>446</v>
      </c>
      <c r="C77" s="119">
        <v>1</v>
      </c>
      <c r="D77" s="145">
        <f t="shared" si="11"/>
        <v>24031.199999999997</v>
      </c>
      <c r="E77" s="145">
        <v>10013</v>
      </c>
      <c r="F77" s="145">
        <f t="shared" si="12"/>
        <v>2002.6000000000001</v>
      </c>
      <c r="G77" s="145">
        <f t="shared" si="18"/>
        <v>3003.9</v>
      </c>
      <c r="H77" s="148">
        <v>30</v>
      </c>
      <c r="I77" s="145">
        <f t="shared" si="13"/>
        <v>4505.8500000000004</v>
      </c>
      <c r="J77" s="148">
        <v>30</v>
      </c>
      <c r="K77" s="145">
        <f t="shared" si="14"/>
        <v>4505.8500000000004</v>
      </c>
      <c r="L77" s="145">
        <f t="shared" si="15"/>
        <v>216280.8</v>
      </c>
      <c r="M77" s="23"/>
      <c r="N77" s="23"/>
    </row>
    <row r="78" spans="1:14" ht="16.5" customHeight="1" x14ac:dyDescent="0.2">
      <c r="A78" s="66" t="s">
        <v>411</v>
      </c>
      <c r="B78" s="70" t="s">
        <v>447</v>
      </c>
      <c r="C78" s="119">
        <v>1</v>
      </c>
      <c r="D78" s="145">
        <f t="shared" si="11"/>
        <v>24031.199999999997</v>
      </c>
      <c r="E78" s="145">
        <v>10013</v>
      </c>
      <c r="F78" s="145">
        <f t="shared" si="12"/>
        <v>2002.6000000000001</v>
      </c>
      <c r="G78" s="145">
        <f t="shared" si="18"/>
        <v>3003.9</v>
      </c>
      <c r="H78" s="148">
        <v>30</v>
      </c>
      <c r="I78" s="145">
        <f t="shared" si="13"/>
        <v>4505.8500000000004</v>
      </c>
      <c r="J78" s="148">
        <v>30</v>
      </c>
      <c r="K78" s="145">
        <f t="shared" si="14"/>
        <v>4505.8500000000004</v>
      </c>
      <c r="L78" s="145">
        <f t="shared" si="15"/>
        <v>216280.8</v>
      </c>
      <c r="M78" s="23"/>
      <c r="N78" s="23"/>
    </row>
    <row r="79" spans="1:14" ht="16.5" customHeight="1" x14ac:dyDescent="0.2">
      <c r="A79" s="66" t="s">
        <v>685</v>
      </c>
      <c r="B79" s="148" t="s">
        <v>448</v>
      </c>
      <c r="C79" s="119">
        <v>1</v>
      </c>
      <c r="D79" s="145">
        <f t="shared" si="11"/>
        <v>24031.199999999997</v>
      </c>
      <c r="E79" s="145">
        <v>10013</v>
      </c>
      <c r="F79" s="145">
        <f t="shared" si="12"/>
        <v>2002.6000000000001</v>
      </c>
      <c r="G79" s="145">
        <f t="shared" si="18"/>
        <v>3003.9</v>
      </c>
      <c r="H79" s="148">
        <v>30</v>
      </c>
      <c r="I79" s="145">
        <f t="shared" si="13"/>
        <v>4505.8500000000004</v>
      </c>
      <c r="J79" s="148">
        <v>30</v>
      </c>
      <c r="K79" s="145">
        <f t="shared" si="14"/>
        <v>4505.8500000000004</v>
      </c>
      <c r="L79" s="145">
        <f t="shared" si="15"/>
        <v>216280.8</v>
      </c>
      <c r="M79" s="23"/>
      <c r="N79" s="23"/>
    </row>
    <row r="80" spans="1:14" ht="16.5" customHeight="1" x14ac:dyDescent="0.2">
      <c r="A80" s="66" t="s">
        <v>412</v>
      </c>
      <c r="B80" s="70" t="s">
        <v>449</v>
      </c>
      <c r="C80" s="119">
        <v>3</v>
      </c>
      <c r="D80" s="145">
        <f t="shared" si="11"/>
        <v>22647.141299712002</v>
      </c>
      <c r="E80" s="145">
        <v>10013</v>
      </c>
      <c r="F80" s="145">
        <f t="shared" si="12"/>
        <v>2002.6000000000001</v>
      </c>
      <c r="G80" s="145">
        <f>E80*0.21360864</f>
        <v>2138.8633123199997</v>
      </c>
      <c r="H80" s="148">
        <v>30</v>
      </c>
      <c r="I80" s="145">
        <f t="shared" si="13"/>
        <v>4246.3389936960002</v>
      </c>
      <c r="J80" s="148">
        <v>30</v>
      </c>
      <c r="K80" s="145">
        <f t="shared" si="14"/>
        <v>4246.3389936960002</v>
      </c>
      <c r="L80" s="145">
        <f t="shared" si="15"/>
        <v>611472.81509222405</v>
      </c>
      <c r="M80" s="23"/>
      <c r="N80" s="23"/>
    </row>
    <row r="81" spans="1:14" ht="16.5" customHeight="1" x14ac:dyDescent="0.2">
      <c r="A81" s="66" t="s">
        <v>413</v>
      </c>
      <c r="B81" s="148" t="s">
        <v>450</v>
      </c>
      <c r="C81" s="119">
        <v>2</v>
      </c>
      <c r="D81" s="145">
        <f t="shared" si="11"/>
        <v>22429.119999999999</v>
      </c>
      <c r="E81" s="145">
        <v>10013</v>
      </c>
      <c r="F81" s="145">
        <f t="shared" si="12"/>
        <v>2002.6000000000001</v>
      </c>
      <c r="G81" s="145">
        <f t="shared" ref="G81:G95" si="19">E81*0.2</f>
        <v>2002.6000000000001</v>
      </c>
      <c r="H81" s="148">
        <v>30</v>
      </c>
      <c r="I81" s="145">
        <f t="shared" si="13"/>
        <v>4205.46</v>
      </c>
      <c r="J81" s="148">
        <v>30</v>
      </c>
      <c r="K81" s="145">
        <f t="shared" si="14"/>
        <v>4205.46</v>
      </c>
      <c r="L81" s="145">
        <f t="shared" si="15"/>
        <v>403724.16</v>
      </c>
      <c r="M81" s="23"/>
      <c r="N81" s="23"/>
    </row>
    <row r="82" spans="1:14" ht="16.5" customHeight="1" x14ac:dyDescent="0.2">
      <c r="A82" s="66" t="s">
        <v>414</v>
      </c>
      <c r="B82" s="70" t="s">
        <v>451</v>
      </c>
      <c r="C82" s="119">
        <v>0.5</v>
      </c>
      <c r="D82" s="145">
        <f t="shared" si="11"/>
        <v>16638.72</v>
      </c>
      <c r="E82" s="145">
        <v>7428</v>
      </c>
      <c r="F82" s="145">
        <f t="shared" si="12"/>
        <v>1485.6000000000001</v>
      </c>
      <c r="G82" s="145">
        <f t="shared" si="19"/>
        <v>1485.6000000000001</v>
      </c>
      <c r="H82" s="148">
        <v>30</v>
      </c>
      <c r="I82" s="145">
        <f t="shared" si="13"/>
        <v>3119.76</v>
      </c>
      <c r="J82" s="148">
        <v>30</v>
      </c>
      <c r="K82" s="145">
        <f t="shared" si="14"/>
        <v>3119.76</v>
      </c>
      <c r="L82" s="145">
        <f t="shared" si="15"/>
        <v>74874.240000000005</v>
      </c>
      <c r="M82" s="23"/>
      <c r="N82" s="23"/>
    </row>
    <row r="83" spans="1:14" ht="16.5" customHeight="1" x14ac:dyDescent="0.2">
      <c r="A83" s="67" t="s">
        <v>415</v>
      </c>
      <c r="B83" s="148" t="s">
        <v>435</v>
      </c>
      <c r="C83" s="119">
        <v>1</v>
      </c>
      <c r="D83" s="145">
        <f t="shared" si="11"/>
        <v>16638.72</v>
      </c>
      <c r="E83" s="145">
        <v>7428</v>
      </c>
      <c r="F83" s="145">
        <f t="shared" si="12"/>
        <v>1485.6000000000001</v>
      </c>
      <c r="G83" s="145">
        <f t="shared" si="19"/>
        <v>1485.6000000000001</v>
      </c>
      <c r="H83" s="148">
        <v>30</v>
      </c>
      <c r="I83" s="145">
        <f t="shared" si="13"/>
        <v>3119.76</v>
      </c>
      <c r="J83" s="148">
        <v>30</v>
      </c>
      <c r="K83" s="145">
        <f t="shared" si="14"/>
        <v>3119.76</v>
      </c>
      <c r="L83" s="145">
        <f t="shared" si="15"/>
        <v>149748.48000000001</v>
      </c>
      <c r="M83" s="23"/>
      <c r="N83" s="23"/>
    </row>
    <row r="84" spans="1:14" ht="16.5" customHeight="1" x14ac:dyDescent="0.2">
      <c r="A84" s="67" t="s">
        <v>416</v>
      </c>
      <c r="B84" s="70" t="s">
        <v>452</v>
      </c>
      <c r="C84" s="119">
        <v>2</v>
      </c>
      <c r="D84" s="145">
        <f t="shared" si="11"/>
        <v>11587.52</v>
      </c>
      <c r="E84" s="145">
        <v>5173</v>
      </c>
      <c r="F84" s="145">
        <f t="shared" si="12"/>
        <v>1034.6000000000001</v>
      </c>
      <c r="G84" s="145">
        <f t="shared" si="19"/>
        <v>1034.6000000000001</v>
      </c>
      <c r="H84" s="148">
        <v>30</v>
      </c>
      <c r="I84" s="145">
        <f t="shared" si="13"/>
        <v>2172.6600000000003</v>
      </c>
      <c r="J84" s="148">
        <v>30</v>
      </c>
      <c r="K84" s="145">
        <f t="shared" si="14"/>
        <v>2172.6600000000003</v>
      </c>
      <c r="L84" s="145">
        <f t="shared" si="15"/>
        <v>208575.36000000002</v>
      </c>
      <c r="M84" s="23"/>
      <c r="N84" s="23"/>
    </row>
    <row r="85" spans="1:14" ht="16.5" customHeight="1" x14ac:dyDescent="0.2">
      <c r="A85" s="67" t="s">
        <v>686</v>
      </c>
      <c r="B85" s="148" t="s">
        <v>453</v>
      </c>
      <c r="C85" s="119">
        <v>1</v>
      </c>
      <c r="D85" s="145">
        <f t="shared" si="11"/>
        <v>11587.52</v>
      </c>
      <c r="E85" s="145">
        <v>5173</v>
      </c>
      <c r="F85" s="145">
        <f t="shared" si="12"/>
        <v>1034.6000000000001</v>
      </c>
      <c r="G85" s="145">
        <f t="shared" si="19"/>
        <v>1034.6000000000001</v>
      </c>
      <c r="H85" s="148">
        <v>30</v>
      </c>
      <c r="I85" s="145">
        <f t="shared" si="13"/>
        <v>2172.6600000000003</v>
      </c>
      <c r="J85" s="148">
        <v>30</v>
      </c>
      <c r="K85" s="145">
        <f t="shared" si="14"/>
        <v>2172.6600000000003</v>
      </c>
      <c r="L85" s="145">
        <f t="shared" si="15"/>
        <v>104287.68000000001</v>
      </c>
      <c r="M85" s="23"/>
      <c r="N85" s="23"/>
    </row>
    <row r="86" spans="1:14" ht="16.5" customHeight="1" x14ac:dyDescent="0.2">
      <c r="A86" s="67" t="s">
        <v>417</v>
      </c>
      <c r="B86" s="70" t="s">
        <v>454</v>
      </c>
      <c r="C86" s="119">
        <v>2</v>
      </c>
      <c r="D86" s="145">
        <f t="shared" si="11"/>
        <v>11410.56</v>
      </c>
      <c r="E86" s="145">
        <v>5094</v>
      </c>
      <c r="F86" s="145">
        <f t="shared" si="12"/>
        <v>1018.8000000000001</v>
      </c>
      <c r="G86" s="145">
        <f t="shared" si="19"/>
        <v>1018.8000000000001</v>
      </c>
      <c r="H86" s="148">
        <v>30</v>
      </c>
      <c r="I86" s="145">
        <f t="shared" si="13"/>
        <v>2139.48</v>
      </c>
      <c r="J86" s="148">
        <v>30</v>
      </c>
      <c r="K86" s="145">
        <f t="shared" si="14"/>
        <v>2139.48</v>
      </c>
      <c r="L86" s="145">
        <f t="shared" si="15"/>
        <v>205390.07999999999</v>
      </c>
      <c r="M86" s="23"/>
      <c r="N86" s="23"/>
    </row>
    <row r="87" spans="1:14" ht="16.5" customHeight="1" x14ac:dyDescent="0.2">
      <c r="A87" s="67" t="s">
        <v>418</v>
      </c>
      <c r="B87" s="148" t="s">
        <v>436</v>
      </c>
      <c r="C87" s="119">
        <v>0.8</v>
      </c>
      <c r="D87" s="145">
        <f t="shared" si="11"/>
        <v>13298.879999999997</v>
      </c>
      <c r="E87" s="145">
        <v>5937</v>
      </c>
      <c r="F87" s="145">
        <f t="shared" si="12"/>
        <v>1187.4000000000001</v>
      </c>
      <c r="G87" s="145">
        <f t="shared" si="19"/>
        <v>1187.4000000000001</v>
      </c>
      <c r="H87" s="148">
        <v>30</v>
      </c>
      <c r="I87" s="145">
        <f t="shared" si="13"/>
        <v>2493.5399999999995</v>
      </c>
      <c r="J87" s="148">
        <v>30</v>
      </c>
      <c r="K87" s="145">
        <f t="shared" si="14"/>
        <v>2493.5399999999995</v>
      </c>
      <c r="L87" s="145">
        <f t="shared" si="15"/>
        <v>95751.935999999987</v>
      </c>
      <c r="M87" s="23"/>
      <c r="N87" s="23"/>
    </row>
    <row r="88" spans="1:14" ht="16.5" customHeight="1" x14ac:dyDescent="0.2">
      <c r="A88" s="67" t="s">
        <v>419</v>
      </c>
      <c r="B88" s="70" t="s">
        <v>455</v>
      </c>
      <c r="C88" s="119">
        <v>0.4</v>
      </c>
      <c r="D88" s="145">
        <f t="shared" si="11"/>
        <v>9591.6799999999985</v>
      </c>
      <c r="E88" s="145">
        <v>4282</v>
      </c>
      <c r="F88" s="145">
        <f t="shared" si="12"/>
        <v>856.40000000000009</v>
      </c>
      <c r="G88" s="145">
        <f t="shared" si="19"/>
        <v>856.40000000000009</v>
      </c>
      <c r="H88" s="148">
        <v>30</v>
      </c>
      <c r="I88" s="145">
        <f t="shared" si="13"/>
        <v>1798.4399999999996</v>
      </c>
      <c r="J88" s="148">
        <v>30</v>
      </c>
      <c r="K88" s="145">
        <f t="shared" si="14"/>
        <v>1798.4399999999996</v>
      </c>
      <c r="L88" s="145">
        <f t="shared" si="15"/>
        <v>34530.047999999995</v>
      </c>
      <c r="M88" s="23"/>
      <c r="N88" s="23"/>
    </row>
    <row r="89" spans="1:14" ht="16.5" customHeight="1" x14ac:dyDescent="0.2">
      <c r="A89" s="67" t="s">
        <v>687</v>
      </c>
      <c r="B89" s="148" t="s">
        <v>456</v>
      </c>
      <c r="C89" s="119">
        <v>0.5</v>
      </c>
      <c r="D89" s="145">
        <f t="shared" si="11"/>
        <v>8727.0399999999991</v>
      </c>
      <c r="E89" s="145">
        <v>3896</v>
      </c>
      <c r="F89" s="145">
        <f t="shared" si="12"/>
        <v>779.2</v>
      </c>
      <c r="G89" s="145">
        <f t="shared" si="19"/>
        <v>779.2</v>
      </c>
      <c r="H89" s="148">
        <v>30</v>
      </c>
      <c r="I89" s="145">
        <f t="shared" si="13"/>
        <v>1636.32</v>
      </c>
      <c r="J89" s="148">
        <v>30</v>
      </c>
      <c r="K89" s="145">
        <f t="shared" si="14"/>
        <v>1636.32</v>
      </c>
      <c r="L89" s="145">
        <f t="shared" si="15"/>
        <v>39271.679999999993</v>
      </c>
      <c r="M89" s="23"/>
      <c r="N89" s="23"/>
    </row>
    <row r="90" spans="1:14" ht="16.5" customHeight="1" x14ac:dyDescent="0.2">
      <c r="A90" s="67" t="s">
        <v>664</v>
      </c>
      <c r="B90" s="70" t="s">
        <v>457</v>
      </c>
      <c r="C90" s="119">
        <v>0.5</v>
      </c>
      <c r="D90" s="145">
        <f t="shared" si="11"/>
        <v>8727.0399999999991</v>
      </c>
      <c r="E90" s="145">
        <v>3896</v>
      </c>
      <c r="F90" s="145">
        <f t="shared" si="12"/>
        <v>779.2</v>
      </c>
      <c r="G90" s="145">
        <f t="shared" si="19"/>
        <v>779.2</v>
      </c>
      <c r="H90" s="148">
        <v>30</v>
      </c>
      <c r="I90" s="145">
        <f t="shared" si="13"/>
        <v>1636.32</v>
      </c>
      <c r="J90" s="148">
        <v>30</v>
      </c>
      <c r="K90" s="145">
        <f t="shared" si="14"/>
        <v>1636.32</v>
      </c>
      <c r="L90" s="145">
        <f t="shared" si="15"/>
        <v>39271.679999999993</v>
      </c>
      <c r="M90" s="23"/>
      <c r="N90" s="23"/>
    </row>
    <row r="91" spans="1:14" ht="16.5" customHeight="1" x14ac:dyDescent="0.2">
      <c r="A91" s="67" t="s">
        <v>421</v>
      </c>
      <c r="B91" s="148" t="s">
        <v>458</v>
      </c>
      <c r="C91" s="119">
        <v>1</v>
      </c>
      <c r="D91" s="145">
        <f t="shared" si="11"/>
        <v>10133.76</v>
      </c>
      <c r="E91" s="145">
        <v>4524</v>
      </c>
      <c r="F91" s="145">
        <f t="shared" si="12"/>
        <v>904.80000000000007</v>
      </c>
      <c r="G91" s="145">
        <f t="shared" si="19"/>
        <v>904.80000000000007</v>
      </c>
      <c r="H91" s="148">
        <v>30</v>
      </c>
      <c r="I91" s="145">
        <f t="shared" si="13"/>
        <v>1900.08</v>
      </c>
      <c r="J91" s="148">
        <v>30</v>
      </c>
      <c r="K91" s="145">
        <f t="shared" si="14"/>
        <v>1900.08</v>
      </c>
      <c r="L91" s="145">
        <f t="shared" si="15"/>
        <v>91203.839999999997</v>
      </c>
      <c r="M91" s="23"/>
      <c r="N91" s="23"/>
    </row>
    <row r="92" spans="1:14" ht="16.5" customHeight="1" x14ac:dyDescent="0.2">
      <c r="A92" s="67" t="s">
        <v>423</v>
      </c>
      <c r="B92" s="70" t="s">
        <v>459</v>
      </c>
      <c r="C92" s="119">
        <v>0.5</v>
      </c>
      <c r="D92" s="145">
        <f t="shared" si="11"/>
        <v>22429.119999999999</v>
      </c>
      <c r="E92" s="145">
        <v>10013</v>
      </c>
      <c r="F92" s="145">
        <f t="shared" si="12"/>
        <v>2002.6000000000001</v>
      </c>
      <c r="G92" s="145">
        <f t="shared" si="19"/>
        <v>2002.6000000000001</v>
      </c>
      <c r="H92" s="148">
        <v>30</v>
      </c>
      <c r="I92" s="145">
        <f t="shared" si="13"/>
        <v>4205.46</v>
      </c>
      <c r="J92" s="148">
        <v>30</v>
      </c>
      <c r="K92" s="145">
        <f t="shared" si="14"/>
        <v>4205.46</v>
      </c>
      <c r="L92" s="145">
        <f t="shared" si="15"/>
        <v>100931.04</v>
      </c>
      <c r="M92" s="23"/>
      <c r="N92" s="23"/>
    </row>
    <row r="93" spans="1:14" ht="16.5" customHeight="1" x14ac:dyDescent="0.2">
      <c r="A93" s="67" t="s">
        <v>425</v>
      </c>
      <c r="B93" s="148" t="s">
        <v>460</v>
      </c>
      <c r="C93" s="119">
        <v>0.4</v>
      </c>
      <c r="D93" s="145">
        <f t="shared" si="11"/>
        <v>9591.6799999999985</v>
      </c>
      <c r="E93" s="145">
        <v>4282</v>
      </c>
      <c r="F93" s="145">
        <f t="shared" si="12"/>
        <v>856.40000000000009</v>
      </c>
      <c r="G93" s="145">
        <f t="shared" si="19"/>
        <v>856.40000000000009</v>
      </c>
      <c r="H93" s="148">
        <v>30</v>
      </c>
      <c r="I93" s="145">
        <f t="shared" si="13"/>
        <v>1798.4399999999996</v>
      </c>
      <c r="J93" s="148">
        <v>30</v>
      </c>
      <c r="K93" s="145">
        <f t="shared" si="14"/>
        <v>1798.4399999999996</v>
      </c>
      <c r="L93" s="145">
        <f t="shared" si="15"/>
        <v>34530.047999999995</v>
      </c>
      <c r="M93" s="23"/>
      <c r="N93" s="23"/>
    </row>
    <row r="94" spans="1:14" ht="16.5" customHeight="1" x14ac:dyDescent="0.2">
      <c r="A94" s="67" t="s">
        <v>426</v>
      </c>
      <c r="B94" s="70" t="s">
        <v>461</v>
      </c>
      <c r="C94" s="119">
        <v>0.4</v>
      </c>
      <c r="D94" s="145">
        <f t="shared" si="11"/>
        <v>7864.6399999999994</v>
      </c>
      <c r="E94" s="145">
        <v>3511</v>
      </c>
      <c r="F94" s="145">
        <f t="shared" si="12"/>
        <v>702.2</v>
      </c>
      <c r="G94" s="145">
        <f t="shared" si="19"/>
        <v>702.2</v>
      </c>
      <c r="H94" s="148">
        <v>30</v>
      </c>
      <c r="I94" s="145">
        <f t="shared" si="13"/>
        <v>1474.62</v>
      </c>
      <c r="J94" s="148">
        <v>30</v>
      </c>
      <c r="K94" s="145">
        <f t="shared" si="14"/>
        <v>1474.62</v>
      </c>
      <c r="L94" s="145">
        <f t="shared" si="15"/>
        <v>28312.703999999998</v>
      </c>
      <c r="M94" s="23"/>
      <c r="N94" s="23"/>
    </row>
    <row r="95" spans="1:14" ht="16.5" customHeight="1" x14ac:dyDescent="0.2">
      <c r="A95" s="67" t="s">
        <v>427</v>
      </c>
      <c r="B95" s="148" t="s">
        <v>462</v>
      </c>
      <c r="C95" s="119">
        <v>0.4</v>
      </c>
      <c r="D95" s="145">
        <f t="shared" si="11"/>
        <v>7864.6399999999994</v>
      </c>
      <c r="E95" s="145">
        <v>3511</v>
      </c>
      <c r="F95" s="145">
        <f t="shared" si="12"/>
        <v>702.2</v>
      </c>
      <c r="G95" s="145">
        <f t="shared" si="19"/>
        <v>702.2</v>
      </c>
      <c r="H95" s="148">
        <v>30</v>
      </c>
      <c r="I95" s="145">
        <f t="shared" si="13"/>
        <v>1474.62</v>
      </c>
      <c r="J95" s="148">
        <v>30</v>
      </c>
      <c r="K95" s="145">
        <f t="shared" si="14"/>
        <v>1474.62</v>
      </c>
      <c r="L95" s="145">
        <f t="shared" si="15"/>
        <v>28312.703999999998</v>
      </c>
      <c r="M95" s="23"/>
      <c r="N95" s="23"/>
    </row>
    <row r="96" spans="1:14" ht="17.25" customHeight="1" x14ac:dyDescent="0.2">
      <c r="A96" s="148" t="s">
        <v>123</v>
      </c>
      <c r="B96" s="148">
        <v>2110</v>
      </c>
      <c r="C96" s="10">
        <f>SUM(C65:C95)</f>
        <v>33.999999999999993</v>
      </c>
      <c r="D96" s="150" t="s">
        <v>1</v>
      </c>
      <c r="E96" s="150" t="s">
        <v>1</v>
      </c>
      <c r="F96" s="150" t="s">
        <v>1</v>
      </c>
      <c r="G96" s="150" t="s">
        <v>1</v>
      </c>
      <c r="H96" s="150" t="s">
        <v>1</v>
      </c>
      <c r="I96" s="150" t="s">
        <v>1</v>
      </c>
      <c r="J96" s="150" t="s">
        <v>1</v>
      </c>
      <c r="K96" s="150" t="s">
        <v>1</v>
      </c>
      <c r="L96" s="65">
        <f>SUM(L65:L95)</f>
        <v>6928325.9990922231</v>
      </c>
      <c r="M96" s="219"/>
      <c r="N96" s="220"/>
    </row>
    <row r="97" spans="1:14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 x14ac:dyDescent="0.2">
      <c r="A98" s="214" t="s">
        <v>707</v>
      </c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</row>
    <row r="99" spans="1:14" x14ac:dyDescent="0.2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ht="15" customHeight="1" x14ac:dyDescent="0.2">
      <c r="A100" s="200" t="s">
        <v>162</v>
      </c>
      <c r="B100" s="200" t="s">
        <v>11</v>
      </c>
      <c r="C100" s="200" t="s">
        <v>163</v>
      </c>
      <c r="D100" s="201" t="s">
        <v>164</v>
      </c>
      <c r="E100" s="201"/>
      <c r="F100" s="201"/>
      <c r="G100" s="201"/>
      <c r="H100" s="201"/>
      <c r="I100" s="201"/>
      <c r="J100" s="201"/>
      <c r="K100" s="201"/>
      <c r="L100" s="194" t="s">
        <v>165</v>
      </c>
      <c r="M100" s="69"/>
      <c r="N100" s="69"/>
    </row>
    <row r="101" spans="1:14" ht="12.75" customHeight="1" x14ac:dyDescent="0.2">
      <c r="A101" s="200"/>
      <c r="B101" s="200"/>
      <c r="C101" s="200"/>
      <c r="D101" s="194" t="s">
        <v>382</v>
      </c>
      <c r="E101" s="201" t="s">
        <v>59</v>
      </c>
      <c r="F101" s="201"/>
      <c r="G101" s="201"/>
      <c r="H101" s="201"/>
      <c r="I101" s="201"/>
      <c r="J101" s="201"/>
      <c r="K101" s="201"/>
      <c r="L101" s="194"/>
      <c r="M101" s="69"/>
      <c r="N101" s="69"/>
    </row>
    <row r="102" spans="1:14" ht="20.25" customHeight="1" x14ac:dyDescent="0.2">
      <c r="A102" s="200"/>
      <c r="B102" s="200"/>
      <c r="C102" s="200"/>
      <c r="D102" s="194"/>
      <c r="E102" s="194" t="s">
        <v>166</v>
      </c>
      <c r="F102" s="194" t="s">
        <v>167</v>
      </c>
      <c r="G102" s="194" t="s">
        <v>168</v>
      </c>
      <c r="H102" s="200" t="s">
        <v>169</v>
      </c>
      <c r="I102" s="200"/>
      <c r="J102" s="200" t="s">
        <v>170</v>
      </c>
      <c r="K102" s="200"/>
      <c r="L102" s="194"/>
      <c r="M102" s="69"/>
      <c r="N102" s="69"/>
    </row>
    <row r="103" spans="1:14" ht="51" x14ac:dyDescent="0.2">
      <c r="A103" s="200"/>
      <c r="B103" s="200"/>
      <c r="C103" s="200"/>
      <c r="D103" s="194"/>
      <c r="E103" s="194"/>
      <c r="F103" s="194"/>
      <c r="G103" s="194"/>
      <c r="H103" s="150" t="s">
        <v>171</v>
      </c>
      <c r="I103" s="146" t="s">
        <v>172</v>
      </c>
      <c r="J103" s="150" t="s">
        <v>171</v>
      </c>
      <c r="K103" s="146" t="s">
        <v>173</v>
      </c>
      <c r="L103" s="194"/>
      <c r="M103" s="69"/>
      <c r="N103" s="69"/>
    </row>
    <row r="104" spans="1:14" x14ac:dyDescent="0.2">
      <c r="A104" s="148" t="s">
        <v>19</v>
      </c>
      <c r="B104" s="148" t="s">
        <v>20</v>
      </c>
      <c r="C104" s="148" t="s">
        <v>21</v>
      </c>
      <c r="D104" s="148" t="s">
        <v>22</v>
      </c>
      <c r="E104" s="148" t="s">
        <v>23</v>
      </c>
      <c r="F104" s="148" t="s">
        <v>24</v>
      </c>
      <c r="G104" s="148" t="s">
        <v>25</v>
      </c>
      <c r="H104" s="148" t="s">
        <v>26</v>
      </c>
      <c r="I104" s="148" t="s">
        <v>27</v>
      </c>
      <c r="J104" s="148" t="s">
        <v>28</v>
      </c>
      <c r="K104" s="148" t="s">
        <v>29</v>
      </c>
      <c r="L104" s="148" t="s">
        <v>174</v>
      </c>
      <c r="M104" s="69"/>
      <c r="N104" s="69"/>
    </row>
    <row r="105" spans="1:14" x14ac:dyDescent="0.2">
      <c r="A105" s="66" t="s">
        <v>403</v>
      </c>
      <c r="B105" s="148" t="s">
        <v>31</v>
      </c>
      <c r="C105" s="119">
        <v>0.4</v>
      </c>
      <c r="D105" s="145">
        <f>E105+F105+G105+I105+K105</f>
        <v>45480.767999999996</v>
      </c>
      <c r="E105" s="145">
        <v>18950.32</v>
      </c>
      <c r="F105" s="145">
        <f>E105*0.2</f>
        <v>3790.0640000000003</v>
      </c>
      <c r="G105" s="145">
        <f t="shared" ref="G105" si="20">E105*0.3</f>
        <v>5685.0959999999995</v>
      </c>
      <c r="H105" s="148">
        <v>30</v>
      </c>
      <c r="I105" s="145">
        <f>(E105+F105+G105)*H105/100</f>
        <v>8527.6439999999984</v>
      </c>
      <c r="J105" s="148">
        <v>30</v>
      </c>
      <c r="K105" s="145">
        <f>(E105+F105+G105)*J105/100</f>
        <v>8527.6439999999984</v>
      </c>
      <c r="L105" s="145">
        <f>C105*D105*9</f>
        <v>163730.7648</v>
      </c>
      <c r="M105" s="69"/>
      <c r="N105" s="69"/>
    </row>
    <row r="106" spans="1:14" ht="25.5" x14ac:dyDescent="0.2">
      <c r="A106" s="66" t="s">
        <v>429</v>
      </c>
      <c r="B106" s="70" t="s">
        <v>33</v>
      </c>
      <c r="C106" s="119">
        <v>0.4</v>
      </c>
      <c r="D106" s="145">
        <f t="shared" ref="D106:D135" si="21">E106+F106+G106+I106+K106</f>
        <v>36384.623999999996</v>
      </c>
      <c r="E106" s="145">
        <v>15160.26</v>
      </c>
      <c r="F106" s="145">
        <f t="shared" ref="F106:F135" si="22">E106*0.2</f>
        <v>3032.0520000000001</v>
      </c>
      <c r="G106" s="145">
        <f>E106*0.3</f>
        <v>4548.0779999999995</v>
      </c>
      <c r="H106" s="148">
        <v>30</v>
      </c>
      <c r="I106" s="145">
        <f t="shared" ref="I106:I135" si="23">(E106+F106+G106)*H106/100</f>
        <v>6822.1169999999993</v>
      </c>
      <c r="J106" s="148">
        <v>30</v>
      </c>
      <c r="K106" s="145">
        <f t="shared" ref="K106:K135" si="24">(E106+F106+G106)*J106/100</f>
        <v>6822.1169999999993</v>
      </c>
      <c r="L106" s="145">
        <f t="shared" ref="L106:L135" si="25">C106*D106*9</f>
        <v>130984.6464</v>
      </c>
      <c r="M106" s="69"/>
      <c r="N106" s="69"/>
    </row>
    <row r="107" spans="1:14" ht="25.5" x14ac:dyDescent="0.2">
      <c r="A107" s="66" t="s">
        <v>681</v>
      </c>
      <c r="B107" s="148" t="s">
        <v>383</v>
      </c>
      <c r="C107" s="119">
        <v>0.4</v>
      </c>
      <c r="D107" s="145">
        <f t="shared" si="21"/>
        <v>36384.623999999996</v>
      </c>
      <c r="E107" s="145">
        <v>15160.26</v>
      </c>
      <c r="F107" s="145">
        <f t="shared" si="22"/>
        <v>3032.0520000000001</v>
      </c>
      <c r="G107" s="145">
        <f t="shared" ref="G107:G110" si="26">E107*0.3</f>
        <v>4548.0779999999995</v>
      </c>
      <c r="H107" s="148">
        <v>30</v>
      </c>
      <c r="I107" s="145">
        <f t="shared" si="23"/>
        <v>6822.1169999999993</v>
      </c>
      <c r="J107" s="148">
        <v>30</v>
      </c>
      <c r="K107" s="145">
        <f t="shared" si="24"/>
        <v>6822.1169999999993</v>
      </c>
      <c r="L107" s="145">
        <f t="shared" si="25"/>
        <v>130984.6464</v>
      </c>
      <c r="M107" s="69"/>
      <c r="N107" s="69"/>
    </row>
    <row r="108" spans="1:14" ht="25.5" x14ac:dyDescent="0.2">
      <c r="A108" s="66" t="s">
        <v>682</v>
      </c>
      <c r="B108" s="70" t="s">
        <v>438</v>
      </c>
      <c r="C108" s="119">
        <v>0.4</v>
      </c>
      <c r="D108" s="145">
        <f t="shared" si="21"/>
        <v>36384.623999999996</v>
      </c>
      <c r="E108" s="145">
        <v>15160.26</v>
      </c>
      <c r="F108" s="145">
        <f t="shared" si="22"/>
        <v>3032.0520000000001</v>
      </c>
      <c r="G108" s="145">
        <f t="shared" si="26"/>
        <v>4548.0779999999995</v>
      </c>
      <c r="H108" s="148">
        <v>30</v>
      </c>
      <c r="I108" s="145">
        <f t="shared" si="23"/>
        <v>6822.1169999999993</v>
      </c>
      <c r="J108" s="148">
        <v>30</v>
      </c>
      <c r="K108" s="145">
        <f t="shared" si="24"/>
        <v>6822.1169999999993</v>
      </c>
      <c r="L108" s="145">
        <f t="shared" si="25"/>
        <v>130984.6464</v>
      </c>
      <c r="M108" s="69"/>
      <c r="N108" s="69"/>
    </row>
    <row r="109" spans="1:14" x14ac:dyDescent="0.2">
      <c r="A109" s="66" t="s">
        <v>404</v>
      </c>
      <c r="B109" s="148" t="s">
        <v>437</v>
      </c>
      <c r="C109" s="119">
        <v>1</v>
      </c>
      <c r="D109" s="145">
        <f t="shared" si="21"/>
        <v>31375.199999999997</v>
      </c>
      <c r="E109" s="145">
        <v>13073</v>
      </c>
      <c r="F109" s="145">
        <f t="shared" si="22"/>
        <v>2614.6000000000004</v>
      </c>
      <c r="G109" s="145">
        <f t="shared" si="26"/>
        <v>3921.8999999999996</v>
      </c>
      <c r="H109" s="148">
        <v>30</v>
      </c>
      <c r="I109" s="145">
        <f t="shared" si="23"/>
        <v>5882.85</v>
      </c>
      <c r="J109" s="148">
        <v>30</v>
      </c>
      <c r="K109" s="145">
        <f t="shared" si="24"/>
        <v>5882.85</v>
      </c>
      <c r="L109" s="145">
        <f t="shared" si="25"/>
        <v>282376.8</v>
      </c>
      <c r="M109" s="69"/>
      <c r="N109" s="69"/>
    </row>
    <row r="110" spans="1:14" x14ac:dyDescent="0.2">
      <c r="A110" s="66" t="s">
        <v>683</v>
      </c>
      <c r="B110" s="70" t="s">
        <v>439</v>
      </c>
      <c r="C110" s="119">
        <v>1</v>
      </c>
      <c r="D110" s="145">
        <f t="shared" si="21"/>
        <v>31375.199999999997</v>
      </c>
      <c r="E110" s="145">
        <v>13073</v>
      </c>
      <c r="F110" s="145">
        <f t="shared" si="22"/>
        <v>2614.6000000000004</v>
      </c>
      <c r="G110" s="145">
        <f t="shared" si="26"/>
        <v>3921.8999999999996</v>
      </c>
      <c r="H110" s="148">
        <v>30</v>
      </c>
      <c r="I110" s="145">
        <f t="shared" si="23"/>
        <v>5882.85</v>
      </c>
      <c r="J110" s="148">
        <v>30</v>
      </c>
      <c r="K110" s="145">
        <f t="shared" si="24"/>
        <v>5882.85</v>
      </c>
      <c r="L110" s="145">
        <f t="shared" si="25"/>
        <v>282376.8</v>
      </c>
      <c r="M110" s="69"/>
      <c r="N110" s="69"/>
    </row>
    <row r="111" spans="1:14" ht="25.5" x14ac:dyDescent="0.2">
      <c r="A111" s="66" t="s">
        <v>405</v>
      </c>
      <c r="B111" s="148" t="s">
        <v>440</v>
      </c>
      <c r="C111" s="119">
        <v>1</v>
      </c>
      <c r="D111" s="145">
        <f t="shared" si="21"/>
        <v>31375.199999999997</v>
      </c>
      <c r="E111" s="145">
        <v>13073</v>
      </c>
      <c r="F111" s="145">
        <f t="shared" si="22"/>
        <v>2614.6000000000004</v>
      </c>
      <c r="G111" s="145">
        <f>E111*0.3</f>
        <v>3921.8999999999996</v>
      </c>
      <c r="H111" s="148">
        <v>30</v>
      </c>
      <c r="I111" s="145">
        <f t="shared" si="23"/>
        <v>5882.85</v>
      </c>
      <c r="J111" s="148">
        <v>30</v>
      </c>
      <c r="K111" s="145">
        <f t="shared" si="24"/>
        <v>5882.85</v>
      </c>
      <c r="L111" s="145">
        <f t="shared" si="25"/>
        <v>282376.8</v>
      </c>
      <c r="M111" s="69"/>
      <c r="N111" s="69"/>
    </row>
    <row r="112" spans="1:14" x14ac:dyDescent="0.2">
      <c r="A112" s="66" t="s">
        <v>408</v>
      </c>
      <c r="B112" s="70" t="s">
        <v>441</v>
      </c>
      <c r="C112" s="119">
        <v>3</v>
      </c>
      <c r="D112" s="145">
        <f t="shared" si="21"/>
        <v>31375.199999999997</v>
      </c>
      <c r="E112" s="145">
        <v>13073</v>
      </c>
      <c r="F112" s="145">
        <f t="shared" si="22"/>
        <v>2614.6000000000004</v>
      </c>
      <c r="G112" s="145">
        <f t="shared" ref="G112" si="27">E112*0.3</f>
        <v>3921.8999999999996</v>
      </c>
      <c r="H112" s="148">
        <v>30</v>
      </c>
      <c r="I112" s="145">
        <f t="shared" si="23"/>
        <v>5882.85</v>
      </c>
      <c r="J112" s="148">
        <v>30</v>
      </c>
      <c r="K112" s="145">
        <f t="shared" si="24"/>
        <v>5882.85</v>
      </c>
      <c r="L112" s="145">
        <f t="shared" si="25"/>
        <v>847130.39999999991</v>
      </c>
      <c r="M112" s="69"/>
      <c r="N112" s="69"/>
    </row>
    <row r="113" spans="1:14" x14ac:dyDescent="0.2">
      <c r="A113" s="66" t="s">
        <v>406</v>
      </c>
      <c r="B113" s="148" t="s">
        <v>442</v>
      </c>
      <c r="C113" s="119">
        <v>3</v>
      </c>
      <c r="D113" s="145">
        <f t="shared" si="21"/>
        <v>31375.199999999997</v>
      </c>
      <c r="E113" s="145">
        <v>13073</v>
      </c>
      <c r="F113" s="145">
        <f t="shared" si="22"/>
        <v>2614.6000000000004</v>
      </c>
      <c r="G113" s="145">
        <f t="shared" ref="G113:G119" si="28">E113*0.3</f>
        <v>3921.8999999999996</v>
      </c>
      <c r="H113" s="148">
        <v>30</v>
      </c>
      <c r="I113" s="145">
        <f t="shared" si="23"/>
        <v>5882.85</v>
      </c>
      <c r="J113" s="148">
        <v>30</v>
      </c>
      <c r="K113" s="145">
        <f t="shared" si="24"/>
        <v>5882.85</v>
      </c>
      <c r="L113" s="145">
        <f t="shared" si="25"/>
        <v>847130.39999999991</v>
      </c>
      <c r="M113" s="69"/>
      <c r="N113" s="69"/>
    </row>
    <row r="114" spans="1:14" x14ac:dyDescent="0.2">
      <c r="A114" s="66" t="s">
        <v>407</v>
      </c>
      <c r="B114" s="70" t="s">
        <v>443</v>
      </c>
      <c r="C114" s="119">
        <v>1</v>
      </c>
      <c r="D114" s="145">
        <f t="shared" si="21"/>
        <v>31375.199999999997</v>
      </c>
      <c r="E114" s="145">
        <v>13073</v>
      </c>
      <c r="F114" s="145">
        <f t="shared" si="22"/>
        <v>2614.6000000000004</v>
      </c>
      <c r="G114" s="145">
        <f t="shared" si="28"/>
        <v>3921.8999999999996</v>
      </c>
      <c r="H114" s="148">
        <v>30</v>
      </c>
      <c r="I114" s="145">
        <f t="shared" si="23"/>
        <v>5882.85</v>
      </c>
      <c r="J114" s="148">
        <v>30</v>
      </c>
      <c r="K114" s="145">
        <f t="shared" si="24"/>
        <v>5882.85</v>
      </c>
      <c r="L114" s="145">
        <f t="shared" si="25"/>
        <v>282376.8</v>
      </c>
      <c r="M114" s="69"/>
      <c r="N114" s="69"/>
    </row>
    <row r="115" spans="1:14" x14ac:dyDescent="0.2">
      <c r="A115" s="66" t="s">
        <v>409</v>
      </c>
      <c r="B115" s="148" t="s">
        <v>444</v>
      </c>
      <c r="C115" s="119">
        <v>1</v>
      </c>
      <c r="D115" s="145">
        <f t="shared" si="21"/>
        <v>24031.199999999997</v>
      </c>
      <c r="E115" s="145">
        <v>10013</v>
      </c>
      <c r="F115" s="145">
        <f t="shared" si="22"/>
        <v>2002.6000000000001</v>
      </c>
      <c r="G115" s="145">
        <f t="shared" si="28"/>
        <v>3003.9</v>
      </c>
      <c r="H115" s="148">
        <v>30</v>
      </c>
      <c r="I115" s="145">
        <f t="shared" si="23"/>
        <v>4505.8500000000004</v>
      </c>
      <c r="J115" s="148">
        <v>30</v>
      </c>
      <c r="K115" s="145">
        <f t="shared" si="24"/>
        <v>4505.8500000000004</v>
      </c>
      <c r="L115" s="145">
        <f t="shared" si="25"/>
        <v>216280.8</v>
      </c>
      <c r="M115" s="69"/>
      <c r="N115" s="69"/>
    </row>
    <row r="116" spans="1:14" x14ac:dyDescent="0.2">
      <c r="A116" s="66" t="s">
        <v>410</v>
      </c>
      <c r="B116" s="70" t="s">
        <v>445</v>
      </c>
      <c r="C116" s="119">
        <v>2</v>
      </c>
      <c r="D116" s="145">
        <f t="shared" si="21"/>
        <v>24031.199999999997</v>
      </c>
      <c r="E116" s="145">
        <v>10013</v>
      </c>
      <c r="F116" s="145">
        <f t="shared" si="22"/>
        <v>2002.6000000000001</v>
      </c>
      <c r="G116" s="145">
        <f t="shared" si="28"/>
        <v>3003.9</v>
      </c>
      <c r="H116" s="148">
        <v>30</v>
      </c>
      <c r="I116" s="145">
        <f t="shared" si="23"/>
        <v>4505.8500000000004</v>
      </c>
      <c r="J116" s="148">
        <v>30</v>
      </c>
      <c r="K116" s="145">
        <f t="shared" si="24"/>
        <v>4505.8500000000004</v>
      </c>
      <c r="L116" s="145">
        <f t="shared" si="25"/>
        <v>432561.6</v>
      </c>
      <c r="M116" s="69"/>
      <c r="N116" s="69"/>
    </row>
    <row r="117" spans="1:14" x14ac:dyDescent="0.2">
      <c r="A117" s="66" t="s">
        <v>684</v>
      </c>
      <c r="B117" s="148" t="s">
        <v>446</v>
      </c>
      <c r="C117" s="119">
        <v>1</v>
      </c>
      <c r="D117" s="145">
        <f t="shared" si="21"/>
        <v>24031.199999999997</v>
      </c>
      <c r="E117" s="145">
        <v>10013</v>
      </c>
      <c r="F117" s="145">
        <f t="shared" si="22"/>
        <v>2002.6000000000001</v>
      </c>
      <c r="G117" s="145">
        <f t="shared" si="28"/>
        <v>3003.9</v>
      </c>
      <c r="H117" s="148">
        <v>30</v>
      </c>
      <c r="I117" s="145">
        <f t="shared" si="23"/>
        <v>4505.8500000000004</v>
      </c>
      <c r="J117" s="148">
        <v>30</v>
      </c>
      <c r="K117" s="145">
        <f t="shared" si="24"/>
        <v>4505.8500000000004</v>
      </c>
      <c r="L117" s="145">
        <f t="shared" si="25"/>
        <v>216280.8</v>
      </c>
      <c r="M117" s="69"/>
      <c r="N117" s="69"/>
    </row>
    <row r="118" spans="1:14" x14ac:dyDescent="0.2">
      <c r="A118" s="66" t="s">
        <v>411</v>
      </c>
      <c r="B118" s="70" t="s">
        <v>447</v>
      </c>
      <c r="C118" s="119">
        <v>1</v>
      </c>
      <c r="D118" s="145">
        <f t="shared" si="21"/>
        <v>24031.199999999997</v>
      </c>
      <c r="E118" s="145">
        <v>10013</v>
      </c>
      <c r="F118" s="145">
        <f t="shared" si="22"/>
        <v>2002.6000000000001</v>
      </c>
      <c r="G118" s="145">
        <f t="shared" si="28"/>
        <v>3003.9</v>
      </c>
      <c r="H118" s="148">
        <v>30</v>
      </c>
      <c r="I118" s="145">
        <f t="shared" si="23"/>
        <v>4505.8500000000004</v>
      </c>
      <c r="J118" s="148">
        <v>30</v>
      </c>
      <c r="K118" s="145">
        <f t="shared" si="24"/>
        <v>4505.8500000000004</v>
      </c>
      <c r="L118" s="145">
        <f t="shared" si="25"/>
        <v>216280.8</v>
      </c>
      <c r="M118" s="69"/>
      <c r="N118" s="69"/>
    </row>
    <row r="119" spans="1:14" x14ac:dyDescent="0.2">
      <c r="A119" s="66" t="s">
        <v>685</v>
      </c>
      <c r="B119" s="148" t="s">
        <v>448</v>
      </c>
      <c r="C119" s="119">
        <v>1</v>
      </c>
      <c r="D119" s="145">
        <f t="shared" si="21"/>
        <v>24031.199999999997</v>
      </c>
      <c r="E119" s="145">
        <v>10013</v>
      </c>
      <c r="F119" s="145">
        <f t="shared" si="22"/>
        <v>2002.6000000000001</v>
      </c>
      <c r="G119" s="145">
        <f t="shared" si="28"/>
        <v>3003.9</v>
      </c>
      <c r="H119" s="148">
        <v>30</v>
      </c>
      <c r="I119" s="145">
        <f t="shared" si="23"/>
        <v>4505.8500000000004</v>
      </c>
      <c r="J119" s="148">
        <v>30</v>
      </c>
      <c r="K119" s="145">
        <f t="shared" si="24"/>
        <v>4505.8500000000004</v>
      </c>
      <c r="L119" s="145">
        <f t="shared" si="25"/>
        <v>216280.8</v>
      </c>
      <c r="M119" s="69"/>
      <c r="N119" s="69"/>
    </row>
    <row r="120" spans="1:14" x14ac:dyDescent="0.2">
      <c r="A120" s="66" t="s">
        <v>412</v>
      </c>
      <c r="B120" s="70" t="s">
        <v>449</v>
      </c>
      <c r="C120" s="119">
        <v>3</v>
      </c>
      <c r="D120" s="145">
        <f t="shared" si="21"/>
        <v>22647.141299712002</v>
      </c>
      <c r="E120" s="145">
        <v>10013</v>
      </c>
      <c r="F120" s="145">
        <f t="shared" si="22"/>
        <v>2002.6000000000001</v>
      </c>
      <c r="G120" s="145">
        <f>E120*0.21360864</f>
        <v>2138.8633123199997</v>
      </c>
      <c r="H120" s="148">
        <v>30</v>
      </c>
      <c r="I120" s="145">
        <f t="shared" si="23"/>
        <v>4246.3389936960002</v>
      </c>
      <c r="J120" s="148">
        <v>30</v>
      </c>
      <c r="K120" s="145">
        <f t="shared" si="24"/>
        <v>4246.3389936960002</v>
      </c>
      <c r="L120" s="145">
        <f t="shared" si="25"/>
        <v>611472.81509222405</v>
      </c>
      <c r="M120" s="69"/>
      <c r="N120" s="69"/>
    </row>
    <row r="121" spans="1:14" x14ac:dyDescent="0.2">
      <c r="A121" s="66" t="s">
        <v>413</v>
      </c>
      <c r="B121" s="148" t="s">
        <v>450</v>
      </c>
      <c r="C121" s="119">
        <v>2</v>
      </c>
      <c r="D121" s="145">
        <f t="shared" si="21"/>
        <v>22429.119999999999</v>
      </c>
      <c r="E121" s="145">
        <v>10013</v>
      </c>
      <c r="F121" s="145">
        <f t="shared" si="22"/>
        <v>2002.6000000000001</v>
      </c>
      <c r="G121" s="145">
        <f t="shared" ref="G121:G135" si="29">E121*0.2</f>
        <v>2002.6000000000001</v>
      </c>
      <c r="H121" s="148">
        <v>30</v>
      </c>
      <c r="I121" s="145">
        <f t="shared" si="23"/>
        <v>4205.46</v>
      </c>
      <c r="J121" s="148">
        <v>30</v>
      </c>
      <c r="K121" s="145">
        <f t="shared" si="24"/>
        <v>4205.46</v>
      </c>
      <c r="L121" s="145">
        <f t="shared" si="25"/>
        <v>403724.16</v>
      </c>
      <c r="M121" s="69"/>
      <c r="N121" s="69"/>
    </row>
    <row r="122" spans="1:14" x14ac:dyDescent="0.2">
      <c r="A122" s="66" t="s">
        <v>414</v>
      </c>
      <c r="B122" s="70" t="s">
        <v>451</v>
      </c>
      <c r="C122" s="119">
        <v>0.5</v>
      </c>
      <c r="D122" s="145">
        <f t="shared" si="21"/>
        <v>16638.72</v>
      </c>
      <c r="E122" s="145">
        <v>7428</v>
      </c>
      <c r="F122" s="145">
        <f t="shared" si="22"/>
        <v>1485.6000000000001</v>
      </c>
      <c r="G122" s="145">
        <f t="shared" si="29"/>
        <v>1485.6000000000001</v>
      </c>
      <c r="H122" s="148">
        <v>30</v>
      </c>
      <c r="I122" s="145">
        <f t="shared" si="23"/>
        <v>3119.76</v>
      </c>
      <c r="J122" s="148">
        <v>30</v>
      </c>
      <c r="K122" s="145">
        <f t="shared" si="24"/>
        <v>3119.76</v>
      </c>
      <c r="L122" s="145">
        <f t="shared" si="25"/>
        <v>74874.240000000005</v>
      </c>
      <c r="M122" s="69"/>
      <c r="N122" s="69"/>
    </row>
    <row r="123" spans="1:14" x14ac:dyDescent="0.2">
      <c r="A123" s="67" t="s">
        <v>415</v>
      </c>
      <c r="B123" s="148" t="s">
        <v>435</v>
      </c>
      <c r="C123" s="119">
        <v>1</v>
      </c>
      <c r="D123" s="145">
        <f t="shared" si="21"/>
        <v>16638.72</v>
      </c>
      <c r="E123" s="145">
        <v>7428</v>
      </c>
      <c r="F123" s="145">
        <f t="shared" si="22"/>
        <v>1485.6000000000001</v>
      </c>
      <c r="G123" s="145">
        <f t="shared" si="29"/>
        <v>1485.6000000000001</v>
      </c>
      <c r="H123" s="148">
        <v>30</v>
      </c>
      <c r="I123" s="145">
        <f t="shared" si="23"/>
        <v>3119.76</v>
      </c>
      <c r="J123" s="148">
        <v>30</v>
      </c>
      <c r="K123" s="145">
        <f t="shared" si="24"/>
        <v>3119.76</v>
      </c>
      <c r="L123" s="145">
        <f t="shared" si="25"/>
        <v>149748.48000000001</v>
      </c>
      <c r="M123" s="69"/>
      <c r="N123" s="69"/>
    </row>
    <row r="124" spans="1:14" x14ac:dyDescent="0.2">
      <c r="A124" s="67" t="s">
        <v>416</v>
      </c>
      <c r="B124" s="70" t="s">
        <v>452</v>
      </c>
      <c r="C124" s="119">
        <v>2</v>
      </c>
      <c r="D124" s="145">
        <f t="shared" si="21"/>
        <v>11587.52</v>
      </c>
      <c r="E124" s="145">
        <v>5173</v>
      </c>
      <c r="F124" s="145">
        <f t="shared" si="22"/>
        <v>1034.6000000000001</v>
      </c>
      <c r="G124" s="145">
        <f t="shared" si="29"/>
        <v>1034.6000000000001</v>
      </c>
      <c r="H124" s="148">
        <v>30</v>
      </c>
      <c r="I124" s="145">
        <f t="shared" si="23"/>
        <v>2172.6600000000003</v>
      </c>
      <c r="J124" s="148">
        <v>30</v>
      </c>
      <c r="K124" s="145">
        <f t="shared" si="24"/>
        <v>2172.6600000000003</v>
      </c>
      <c r="L124" s="145">
        <f t="shared" si="25"/>
        <v>208575.36000000002</v>
      </c>
      <c r="M124" s="69"/>
      <c r="N124" s="69"/>
    </row>
    <row r="125" spans="1:14" x14ac:dyDescent="0.2">
      <c r="A125" s="67" t="s">
        <v>686</v>
      </c>
      <c r="B125" s="148" t="s">
        <v>453</v>
      </c>
      <c r="C125" s="119">
        <v>1</v>
      </c>
      <c r="D125" s="145">
        <f t="shared" si="21"/>
        <v>11587.52</v>
      </c>
      <c r="E125" s="145">
        <v>5173</v>
      </c>
      <c r="F125" s="145">
        <f t="shared" si="22"/>
        <v>1034.6000000000001</v>
      </c>
      <c r="G125" s="145">
        <f t="shared" si="29"/>
        <v>1034.6000000000001</v>
      </c>
      <c r="H125" s="148">
        <v>30</v>
      </c>
      <c r="I125" s="145">
        <f t="shared" si="23"/>
        <v>2172.6600000000003</v>
      </c>
      <c r="J125" s="148">
        <v>30</v>
      </c>
      <c r="K125" s="145">
        <f t="shared" si="24"/>
        <v>2172.6600000000003</v>
      </c>
      <c r="L125" s="145">
        <f t="shared" si="25"/>
        <v>104287.68000000001</v>
      </c>
      <c r="M125" s="69"/>
      <c r="N125" s="69"/>
    </row>
    <row r="126" spans="1:14" x14ac:dyDescent="0.2">
      <c r="A126" s="67" t="s">
        <v>417</v>
      </c>
      <c r="B126" s="70" t="s">
        <v>454</v>
      </c>
      <c r="C126" s="119">
        <v>2</v>
      </c>
      <c r="D126" s="145">
        <f t="shared" si="21"/>
        <v>11410.56</v>
      </c>
      <c r="E126" s="145">
        <v>5094</v>
      </c>
      <c r="F126" s="145">
        <f t="shared" si="22"/>
        <v>1018.8000000000001</v>
      </c>
      <c r="G126" s="145">
        <f t="shared" si="29"/>
        <v>1018.8000000000001</v>
      </c>
      <c r="H126" s="148">
        <v>30</v>
      </c>
      <c r="I126" s="145">
        <f t="shared" si="23"/>
        <v>2139.48</v>
      </c>
      <c r="J126" s="148">
        <v>30</v>
      </c>
      <c r="K126" s="145">
        <f t="shared" si="24"/>
        <v>2139.48</v>
      </c>
      <c r="L126" s="145">
        <f t="shared" si="25"/>
        <v>205390.07999999999</v>
      </c>
      <c r="M126" s="69"/>
      <c r="N126" s="69"/>
    </row>
    <row r="127" spans="1:14" ht="15" customHeight="1" x14ac:dyDescent="0.2">
      <c r="A127" s="67" t="s">
        <v>418</v>
      </c>
      <c r="B127" s="148" t="s">
        <v>436</v>
      </c>
      <c r="C127" s="119">
        <v>0.8</v>
      </c>
      <c r="D127" s="145">
        <f t="shared" si="21"/>
        <v>13298.879999999997</v>
      </c>
      <c r="E127" s="145">
        <v>5937</v>
      </c>
      <c r="F127" s="145">
        <f t="shared" si="22"/>
        <v>1187.4000000000001</v>
      </c>
      <c r="G127" s="145">
        <f t="shared" si="29"/>
        <v>1187.4000000000001</v>
      </c>
      <c r="H127" s="148">
        <v>30</v>
      </c>
      <c r="I127" s="145">
        <f t="shared" si="23"/>
        <v>2493.5399999999995</v>
      </c>
      <c r="J127" s="148">
        <v>30</v>
      </c>
      <c r="K127" s="145">
        <f t="shared" si="24"/>
        <v>2493.5399999999995</v>
      </c>
      <c r="L127" s="145">
        <f t="shared" si="25"/>
        <v>95751.935999999987</v>
      </c>
      <c r="M127" s="69"/>
      <c r="N127" s="69"/>
    </row>
    <row r="128" spans="1:14" ht="15.75" customHeight="1" x14ac:dyDescent="0.2">
      <c r="A128" s="67" t="s">
        <v>419</v>
      </c>
      <c r="B128" s="70" t="s">
        <v>455</v>
      </c>
      <c r="C128" s="119">
        <v>0.4</v>
      </c>
      <c r="D128" s="145">
        <f t="shared" si="21"/>
        <v>9591.6799999999985</v>
      </c>
      <c r="E128" s="145">
        <v>4282</v>
      </c>
      <c r="F128" s="145">
        <f t="shared" si="22"/>
        <v>856.40000000000009</v>
      </c>
      <c r="G128" s="145">
        <f t="shared" si="29"/>
        <v>856.40000000000009</v>
      </c>
      <c r="H128" s="148">
        <v>30</v>
      </c>
      <c r="I128" s="145">
        <f t="shared" si="23"/>
        <v>1798.4399999999996</v>
      </c>
      <c r="J128" s="148">
        <v>30</v>
      </c>
      <c r="K128" s="145">
        <f t="shared" si="24"/>
        <v>1798.4399999999996</v>
      </c>
      <c r="L128" s="145">
        <f t="shared" si="25"/>
        <v>34530.047999999995</v>
      </c>
      <c r="M128" s="69"/>
      <c r="N128" s="69"/>
    </row>
    <row r="129" spans="1:14" x14ac:dyDescent="0.2">
      <c r="A129" s="67" t="s">
        <v>687</v>
      </c>
      <c r="B129" s="148" t="s">
        <v>456</v>
      </c>
      <c r="C129" s="119">
        <v>0.5</v>
      </c>
      <c r="D129" s="145">
        <f t="shared" si="21"/>
        <v>8727.0399999999991</v>
      </c>
      <c r="E129" s="145">
        <v>3896</v>
      </c>
      <c r="F129" s="145">
        <f t="shared" si="22"/>
        <v>779.2</v>
      </c>
      <c r="G129" s="145">
        <f t="shared" si="29"/>
        <v>779.2</v>
      </c>
      <c r="H129" s="148">
        <v>30</v>
      </c>
      <c r="I129" s="145">
        <f t="shared" si="23"/>
        <v>1636.32</v>
      </c>
      <c r="J129" s="148">
        <v>30</v>
      </c>
      <c r="K129" s="145">
        <f t="shared" si="24"/>
        <v>1636.32</v>
      </c>
      <c r="L129" s="145">
        <f t="shared" si="25"/>
        <v>39271.679999999993</v>
      </c>
      <c r="M129" s="69"/>
      <c r="N129" s="69"/>
    </row>
    <row r="130" spans="1:14" x14ac:dyDescent="0.2">
      <c r="A130" s="67" t="s">
        <v>664</v>
      </c>
      <c r="B130" s="70" t="s">
        <v>457</v>
      </c>
      <c r="C130" s="119">
        <v>0.5</v>
      </c>
      <c r="D130" s="145">
        <f t="shared" si="21"/>
        <v>8727.0399999999991</v>
      </c>
      <c r="E130" s="145">
        <v>3896</v>
      </c>
      <c r="F130" s="145">
        <f t="shared" si="22"/>
        <v>779.2</v>
      </c>
      <c r="G130" s="145">
        <f t="shared" si="29"/>
        <v>779.2</v>
      </c>
      <c r="H130" s="148">
        <v>30</v>
      </c>
      <c r="I130" s="145">
        <f t="shared" si="23"/>
        <v>1636.32</v>
      </c>
      <c r="J130" s="148">
        <v>30</v>
      </c>
      <c r="K130" s="145">
        <f t="shared" si="24"/>
        <v>1636.32</v>
      </c>
      <c r="L130" s="145">
        <f t="shared" si="25"/>
        <v>39271.679999999993</v>
      </c>
      <c r="M130" s="69"/>
      <c r="N130" s="69"/>
    </row>
    <row r="131" spans="1:14" x14ac:dyDescent="0.2">
      <c r="A131" s="67" t="s">
        <v>421</v>
      </c>
      <c r="B131" s="148" t="s">
        <v>458</v>
      </c>
      <c r="C131" s="119">
        <v>1</v>
      </c>
      <c r="D131" s="145">
        <f t="shared" si="21"/>
        <v>10133.76</v>
      </c>
      <c r="E131" s="145">
        <v>4524</v>
      </c>
      <c r="F131" s="145">
        <f t="shared" si="22"/>
        <v>904.80000000000007</v>
      </c>
      <c r="G131" s="145">
        <f t="shared" si="29"/>
        <v>904.80000000000007</v>
      </c>
      <c r="H131" s="148">
        <v>30</v>
      </c>
      <c r="I131" s="145">
        <f t="shared" si="23"/>
        <v>1900.08</v>
      </c>
      <c r="J131" s="148">
        <v>30</v>
      </c>
      <c r="K131" s="145">
        <f t="shared" si="24"/>
        <v>1900.08</v>
      </c>
      <c r="L131" s="145">
        <f t="shared" si="25"/>
        <v>91203.839999999997</v>
      </c>
      <c r="M131" s="69"/>
      <c r="N131" s="69"/>
    </row>
    <row r="132" spans="1:14" ht="25.5" x14ac:dyDescent="0.2">
      <c r="A132" s="67" t="s">
        <v>423</v>
      </c>
      <c r="B132" s="70" t="s">
        <v>459</v>
      </c>
      <c r="C132" s="119">
        <v>0.5</v>
      </c>
      <c r="D132" s="145">
        <f t="shared" si="21"/>
        <v>22429.119999999999</v>
      </c>
      <c r="E132" s="145">
        <v>10013</v>
      </c>
      <c r="F132" s="145">
        <f t="shared" si="22"/>
        <v>2002.6000000000001</v>
      </c>
      <c r="G132" s="145">
        <f t="shared" si="29"/>
        <v>2002.6000000000001</v>
      </c>
      <c r="H132" s="148">
        <v>30</v>
      </c>
      <c r="I132" s="145">
        <f t="shared" si="23"/>
        <v>4205.46</v>
      </c>
      <c r="J132" s="148">
        <v>30</v>
      </c>
      <c r="K132" s="145">
        <f t="shared" si="24"/>
        <v>4205.46</v>
      </c>
      <c r="L132" s="145">
        <f t="shared" si="25"/>
        <v>100931.04</v>
      </c>
      <c r="M132" s="69"/>
      <c r="N132" s="69"/>
    </row>
    <row r="133" spans="1:14" x14ac:dyDescent="0.2">
      <c r="A133" s="67" t="s">
        <v>425</v>
      </c>
      <c r="B133" s="148" t="s">
        <v>460</v>
      </c>
      <c r="C133" s="119">
        <v>0.4</v>
      </c>
      <c r="D133" s="145">
        <f t="shared" si="21"/>
        <v>9591.6799999999985</v>
      </c>
      <c r="E133" s="145">
        <v>4282</v>
      </c>
      <c r="F133" s="145">
        <f t="shared" si="22"/>
        <v>856.40000000000009</v>
      </c>
      <c r="G133" s="145">
        <f t="shared" si="29"/>
        <v>856.40000000000009</v>
      </c>
      <c r="H133" s="148">
        <v>30</v>
      </c>
      <c r="I133" s="145">
        <f t="shared" si="23"/>
        <v>1798.4399999999996</v>
      </c>
      <c r="J133" s="148">
        <v>30</v>
      </c>
      <c r="K133" s="145">
        <f t="shared" si="24"/>
        <v>1798.4399999999996</v>
      </c>
      <c r="L133" s="145">
        <f t="shared" si="25"/>
        <v>34530.047999999995</v>
      </c>
      <c r="M133" s="69"/>
      <c r="N133" s="69"/>
    </row>
    <row r="134" spans="1:14" x14ac:dyDescent="0.2">
      <c r="A134" s="67" t="s">
        <v>426</v>
      </c>
      <c r="B134" s="70" t="s">
        <v>461</v>
      </c>
      <c r="C134" s="119">
        <v>0.4</v>
      </c>
      <c r="D134" s="145">
        <f t="shared" si="21"/>
        <v>7864.6399999999994</v>
      </c>
      <c r="E134" s="145">
        <v>3511</v>
      </c>
      <c r="F134" s="145">
        <f t="shared" si="22"/>
        <v>702.2</v>
      </c>
      <c r="G134" s="145">
        <f t="shared" si="29"/>
        <v>702.2</v>
      </c>
      <c r="H134" s="148">
        <v>30</v>
      </c>
      <c r="I134" s="145">
        <f t="shared" si="23"/>
        <v>1474.62</v>
      </c>
      <c r="J134" s="148">
        <v>30</v>
      </c>
      <c r="K134" s="145">
        <f t="shared" si="24"/>
        <v>1474.62</v>
      </c>
      <c r="L134" s="145">
        <f t="shared" si="25"/>
        <v>28312.703999999998</v>
      </c>
      <c r="M134" s="69"/>
      <c r="N134" s="69"/>
    </row>
    <row r="135" spans="1:14" x14ac:dyDescent="0.2">
      <c r="A135" s="67" t="s">
        <v>427</v>
      </c>
      <c r="B135" s="148" t="s">
        <v>462</v>
      </c>
      <c r="C135" s="119">
        <v>0.4</v>
      </c>
      <c r="D135" s="145">
        <f t="shared" si="21"/>
        <v>7864.6399999999994</v>
      </c>
      <c r="E135" s="145">
        <v>3511</v>
      </c>
      <c r="F135" s="145">
        <f t="shared" si="22"/>
        <v>702.2</v>
      </c>
      <c r="G135" s="145">
        <f t="shared" si="29"/>
        <v>702.2</v>
      </c>
      <c r="H135" s="148">
        <v>30</v>
      </c>
      <c r="I135" s="145">
        <f t="shared" si="23"/>
        <v>1474.62</v>
      </c>
      <c r="J135" s="148">
        <v>30</v>
      </c>
      <c r="K135" s="145">
        <f t="shared" si="24"/>
        <v>1474.62</v>
      </c>
      <c r="L135" s="145">
        <f t="shared" si="25"/>
        <v>28312.703999999998</v>
      </c>
      <c r="M135" s="69"/>
      <c r="N135" s="69"/>
    </row>
    <row r="136" spans="1:14" x14ac:dyDescent="0.2">
      <c r="A136" s="148" t="s">
        <v>123</v>
      </c>
      <c r="B136" s="148">
        <v>2110</v>
      </c>
      <c r="C136" s="10">
        <f>SUM(C105:C135)</f>
        <v>33.999999999999993</v>
      </c>
      <c r="D136" s="150" t="s">
        <v>1</v>
      </c>
      <c r="E136" s="150" t="s">
        <v>1</v>
      </c>
      <c r="F136" s="150" t="s">
        <v>1</v>
      </c>
      <c r="G136" s="150" t="s">
        <v>1</v>
      </c>
      <c r="H136" s="150" t="s">
        <v>1</v>
      </c>
      <c r="I136" s="150" t="s">
        <v>1</v>
      </c>
      <c r="J136" s="150" t="s">
        <v>1</v>
      </c>
      <c r="K136" s="150" t="s">
        <v>1</v>
      </c>
      <c r="L136" s="65">
        <f>SUM(L105:L135)</f>
        <v>6928325.9990922231</v>
      </c>
      <c r="M136" s="69"/>
      <c r="N136" s="69"/>
    </row>
    <row r="137" spans="1:14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1:14" ht="15.75" customHeight="1" x14ac:dyDescent="0.2">
      <c r="A138" s="221" t="s">
        <v>393</v>
      </c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</row>
    <row r="139" spans="1:14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1:14" ht="20.25" customHeight="1" x14ac:dyDescent="0.2">
      <c r="A140" s="216" t="s">
        <v>706</v>
      </c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</row>
    <row r="141" spans="1:14" ht="14.25" customHeight="1" x14ac:dyDescent="0.2">
      <c r="A141" s="201" t="s">
        <v>10</v>
      </c>
      <c r="B141" s="194" t="s">
        <v>11</v>
      </c>
      <c r="C141" s="201" t="s">
        <v>83</v>
      </c>
      <c r="D141" s="201"/>
      <c r="E141" s="201"/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1:14" ht="15" customHeight="1" x14ac:dyDescent="0.2">
      <c r="A142" s="201"/>
      <c r="B142" s="194"/>
      <c r="C142" s="148" t="s">
        <v>8</v>
      </c>
      <c r="D142" s="148" t="s">
        <v>9</v>
      </c>
      <c r="E142" s="148" t="s">
        <v>616</v>
      </c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1:14" ht="38.25" x14ac:dyDescent="0.2">
      <c r="A143" s="201"/>
      <c r="B143" s="194"/>
      <c r="C143" s="147" t="s">
        <v>84</v>
      </c>
      <c r="D143" s="147" t="s">
        <v>85</v>
      </c>
      <c r="E143" s="147" t="s">
        <v>86</v>
      </c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1:14" x14ac:dyDescent="0.2">
      <c r="A144" s="148" t="s">
        <v>19</v>
      </c>
      <c r="B144" s="148" t="s">
        <v>20</v>
      </c>
      <c r="C144" s="148" t="s">
        <v>21</v>
      </c>
      <c r="D144" s="148" t="s">
        <v>22</v>
      </c>
      <c r="E144" s="148" t="s">
        <v>23</v>
      </c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4" ht="38.25" hidden="1" x14ac:dyDescent="0.2">
      <c r="A145" s="15" t="s">
        <v>175</v>
      </c>
      <c r="B145" s="148" t="s">
        <v>88</v>
      </c>
      <c r="C145" s="145">
        <v>0</v>
      </c>
      <c r="D145" s="145">
        <v>0</v>
      </c>
      <c r="E145" s="145">
        <v>0</v>
      </c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1:14" ht="40.5" hidden="1" customHeight="1" x14ac:dyDescent="0.2">
      <c r="A146" s="15" t="s">
        <v>176</v>
      </c>
      <c r="B146" s="148" t="s">
        <v>90</v>
      </c>
      <c r="C146" s="145">
        <v>0</v>
      </c>
      <c r="D146" s="145">
        <v>0</v>
      </c>
      <c r="E146" s="145">
        <v>0</v>
      </c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1:14" ht="27" customHeight="1" x14ac:dyDescent="0.2">
      <c r="A147" s="15" t="s">
        <v>177</v>
      </c>
      <c r="B147" s="148" t="s">
        <v>92</v>
      </c>
      <c r="C147" s="145"/>
      <c r="D147" s="145"/>
      <c r="E147" s="145"/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4" ht="40.5" hidden="1" customHeight="1" x14ac:dyDescent="0.2">
      <c r="A148" s="15" t="s">
        <v>178</v>
      </c>
      <c r="B148" s="148" t="s">
        <v>110</v>
      </c>
      <c r="C148" s="145">
        <v>0</v>
      </c>
      <c r="D148" s="145">
        <v>0</v>
      </c>
      <c r="E148" s="145">
        <v>0</v>
      </c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1:14" ht="40.5" hidden="1" customHeight="1" x14ac:dyDescent="0.2">
      <c r="A149" s="15" t="s">
        <v>179</v>
      </c>
      <c r="B149" s="148" t="s">
        <v>112</v>
      </c>
      <c r="C149" s="145">
        <v>0</v>
      </c>
      <c r="D149" s="145">
        <v>0</v>
      </c>
      <c r="E149" s="145">
        <v>0</v>
      </c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ht="42.75" customHeight="1" x14ac:dyDescent="0.2">
      <c r="A150" s="15" t="s">
        <v>180</v>
      </c>
      <c r="B150" s="148" t="s">
        <v>114</v>
      </c>
      <c r="C150" s="149">
        <f>C147</f>
        <v>0</v>
      </c>
      <c r="D150" s="149">
        <f t="shared" ref="D150:E150" si="30">D147</f>
        <v>0</v>
      </c>
      <c r="E150" s="149">
        <f t="shared" si="30"/>
        <v>0</v>
      </c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14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4" ht="18" customHeight="1" x14ac:dyDescent="0.2">
      <c r="A152" s="214" t="s">
        <v>705</v>
      </c>
      <c r="B152" s="214"/>
      <c r="C152" s="214"/>
      <c r="D152" s="214"/>
      <c r="E152" s="214"/>
      <c r="F152" s="214"/>
      <c r="G152" s="214"/>
      <c r="H152" s="214"/>
      <c r="I152" s="214"/>
      <c r="J152" s="214"/>
      <c r="K152" s="214"/>
      <c r="L152" s="23"/>
      <c r="M152" s="23"/>
      <c r="N152" s="23"/>
    </row>
    <row r="153" spans="1:14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1:14" ht="32.25" customHeight="1" x14ac:dyDescent="0.2">
      <c r="A154" s="200" t="s">
        <v>181</v>
      </c>
      <c r="B154" s="194" t="s">
        <v>11</v>
      </c>
      <c r="C154" s="194" t="s">
        <v>182</v>
      </c>
      <c r="D154" s="194"/>
      <c r="E154" s="194"/>
      <c r="F154" s="208" t="s">
        <v>183</v>
      </c>
      <c r="G154" s="208"/>
      <c r="H154" s="208"/>
      <c r="I154" s="23"/>
      <c r="J154" s="23"/>
      <c r="K154" s="23"/>
      <c r="L154" s="23"/>
      <c r="M154" s="23"/>
      <c r="N154" s="23"/>
    </row>
    <row r="155" spans="1:14" ht="15.75" customHeight="1" x14ac:dyDescent="0.2">
      <c r="A155" s="200"/>
      <c r="B155" s="194"/>
      <c r="C155" s="148" t="s">
        <v>8</v>
      </c>
      <c r="D155" s="148" t="s">
        <v>9</v>
      </c>
      <c r="E155" s="148" t="s">
        <v>616</v>
      </c>
      <c r="F155" s="148" t="s">
        <v>8</v>
      </c>
      <c r="G155" s="148" t="s">
        <v>9</v>
      </c>
      <c r="H155" s="148" t="s">
        <v>616</v>
      </c>
      <c r="I155" s="23"/>
      <c r="J155" s="23"/>
      <c r="K155" s="23"/>
      <c r="L155" s="23"/>
      <c r="M155" s="23"/>
      <c r="N155" s="23"/>
    </row>
    <row r="156" spans="1:14" ht="54.75" customHeight="1" x14ac:dyDescent="0.2">
      <c r="A156" s="200"/>
      <c r="B156" s="194"/>
      <c r="C156" s="147" t="s">
        <v>84</v>
      </c>
      <c r="D156" s="147" t="s">
        <v>85</v>
      </c>
      <c r="E156" s="147" t="s">
        <v>86</v>
      </c>
      <c r="F156" s="147" t="s">
        <v>84</v>
      </c>
      <c r="G156" s="147" t="s">
        <v>85</v>
      </c>
      <c r="H156" s="147" t="s">
        <v>86</v>
      </c>
      <c r="I156" s="23"/>
      <c r="J156" s="23"/>
      <c r="K156" s="23"/>
      <c r="L156" s="23"/>
      <c r="M156" s="23"/>
      <c r="N156" s="23"/>
    </row>
    <row r="157" spans="1:14" x14ac:dyDescent="0.2">
      <c r="A157" s="148" t="s">
        <v>19</v>
      </c>
      <c r="B157" s="148" t="s">
        <v>20</v>
      </c>
      <c r="C157" s="148" t="s">
        <v>21</v>
      </c>
      <c r="D157" s="148" t="s">
        <v>22</v>
      </c>
      <c r="E157" s="148" t="s">
        <v>23</v>
      </c>
      <c r="F157" s="148" t="s">
        <v>24</v>
      </c>
      <c r="G157" s="148" t="s">
        <v>25</v>
      </c>
      <c r="H157" s="148" t="s">
        <v>26</v>
      </c>
      <c r="I157" s="23"/>
      <c r="J157" s="23"/>
      <c r="K157" s="23"/>
      <c r="L157" s="23"/>
      <c r="M157" s="23"/>
      <c r="N157" s="23"/>
    </row>
    <row r="158" spans="1:14" ht="27" customHeight="1" x14ac:dyDescent="0.2">
      <c r="A158" s="5" t="s">
        <v>184</v>
      </c>
      <c r="B158" s="148" t="s">
        <v>88</v>
      </c>
      <c r="C158" s="145">
        <v>0</v>
      </c>
      <c r="D158" s="145">
        <v>0</v>
      </c>
      <c r="E158" s="145">
        <v>0</v>
      </c>
      <c r="F158" s="145">
        <f>SUM(F159:F160)</f>
        <v>1524231.719800289</v>
      </c>
      <c r="G158" s="145">
        <f t="shared" ref="G158:H158" si="31">SUM(G159:G160)</f>
        <v>1524231.719800289</v>
      </c>
      <c r="H158" s="145">
        <f t="shared" si="31"/>
        <v>1524231.719800289</v>
      </c>
      <c r="I158" s="23"/>
      <c r="J158" s="23"/>
      <c r="K158" s="23"/>
      <c r="L158" s="23"/>
      <c r="M158" s="23"/>
      <c r="N158" s="23"/>
    </row>
    <row r="159" spans="1:14" ht="15" customHeight="1" x14ac:dyDescent="0.2">
      <c r="A159" s="5" t="s">
        <v>185</v>
      </c>
      <c r="B159" s="148" t="s">
        <v>186</v>
      </c>
      <c r="C159" s="145">
        <f>L56</f>
        <v>6928325.9990922231</v>
      </c>
      <c r="D159" s="145">
        <f>L96</f>
        <v>6928325.9990922231</v>
      </c>
      <c r="E159" s="145">
        <f>L136</f>
        <v>6928325.9990922231</v>
      </c>
      <c r="F159" s="145">
        <f>C159*22%</f>
        <v>1524231.719800289</v>
      </c>
      <c r="G159" s="145">
        <f t="shared" ref="G159:H159" si="32">D159*22%</f>
        <v>1524231.719800289</v>
      </c>
      <c r="H159" s="145">
        <f t="shared" si="32"/>
        <v>1524231.719800289</v>
      </c>
      <c r="I159" s="23"/>
      <c r="J159" s="23"/>
      <c r="K159" s="23"/>
      <c r="L159" s="23"/>
      <c r="M159" s="23"/>
      <c r="N159" s="23"/>
    </row>
    <row r="160" spans="1:14" ht="15.75" customHeight="1" x14ac:dyDescent="0.2">
      <c r="A160" s="2" t="s">
        <v>187</v>
      </c>
      <c r="B160" s="151" t="s">
        <v>188</v>
      </c>
      <c r="C160" s="145">
        <f>L58</f>
        <v>0</v>
      </c>
      <c r="D160" s="145">
        <v>0</v>
      </c>
      <c r="E160" s="145">
        <v>0</v>
      </c>
      <c r="F160" s="145">
        <f>C160*0.1</f>
        <v>0</v>
      </c>
      <c r="G160" s="145">
        <v>0</v>
      </c>
      <c r="H160" s="145">
        <v>0</v>
      </c>
      <c r="I160" s="23"/>
      <c r="J160" s="23"/>
      <c r="K160" s="23"/>
      <c r="L160" s="23"/>
      <c r="M160" s="23"/>
      <c r="N160" s="23"/>
    </row>
    <row r="161" spans="1:14" ht="29.25" customHeight="1" x14ac:dyDescent="0.2">
      <c r="A161" s="5" t="s">
        <v>191</v>
      </c>
      <c r="B161" s="148" t="s">
        <v>90</v>
      </c>
      <c r="C161" s="145">
        <v>0</v>
      </c>
      <c r="D161" s="145">
        <v>0</v>
      </c>
      <c r="E161" s="145">
        <v>0</v>
      </c>
      <c r="F161" s="145">
        <f>SUM(F162:F163)</f>
        <v>220320.76677113268</v>
      </c>
      <c r="G161" s="145">
        <f>SUM(G162:G163)</f>
        <v>220320.76677113268</v>
      </c>
      <c r="H161" s="145">
        <f>SUM(H162:H163)</f>
        <v>220320.76677113268</v>
      </c>
      <c r="I161" s="23"/>
      <c r="J161" s="23"/>
      <c r="K161" s="23"/>
      <c r="L161" s="23"/>
      <c r="M161" s="23"/>
      <c r="N161" s="23"/>
    </row>
    <row r="162" spans="1:14" ht="53.25" customHeight="1" x14ac:dyDescent="0.2">
      <c r="A162" s="5" t="s">
        <v>192</v>
      </c>
      <c r="B162" s="150" t="s">
        <v>193</v>
      </c>
      <c r="C162" s="145">
        <f>L56</f>
        <v>6928325.9990922231</v>
      </c>
      <c r="D162" s="145">
        <f>L96</f>
        <v>6928325.9990922231</v>
      </c>
      <c r="E162" s="145">
        <f>L136</f>
        <v>6928325.9990922231</v>
      </c>
      <c r="F162" s="145">
        <f>C162*2.9%</f>
        <v>200921.45397367445</v>
      </c>
      <c r="G162" s="145">
        <f t="shared" ref="G162:H162" si="33">D162*2.9%</f>
        <v>200921.45397367445</v>
      </c>
      <c r="H162" s="145">
        <f t="shared" si="33"/>
        <v>200921.45397367445</v>
      </c>
      <c r="I162" s="23"/>
      <c r="J162" s="23"/>
      <c r="K162" s="23"/>
      <c r="L162" s="23"/>
      <c r="M162" s="23"/>
      <c r="N162" s="23"/>
    </row>
    <row r="163" spans="1:14" ht="56.25" customHeight="1" x14ac:dyDescent="0.2">
      <c r="A163" s="5" t="s">
        <v>394</v>
      </c>
      <c r="B163" s="150" t="s">
        <v>196</v>
      </c>
      <c r="C163" s="145">
        <f>L56</f>
        <v>6928325.9990922231</v>
      </c>
      <c r="D163" s="145">
        <f>L96</f>
        <v>6928325.9990922231</v>
      </c>
      <c r="E163" s="145">
        <f>L136</f>
        <v>6928325.9990922231</v>
      </c>
      <c r="F163" s="145">
        <f>C163*0.28%</f>
        <v>19399.312797458228</v>
      </c>
      <c r="G163" s="145">
        <f t="shared" ref="G163:H163" si="34">D163*0.28%</f>
        <v>19399.312797458228</v>
      </c>
      <c r="H163" s="145">
        <f t="shared" si="34"/>
        <v>19399.312797458228</v>
      </c>
      <c r="I163" s="23"/>
      <c r="J163" s="23"/>
      <c r="K163" s="23"/>
      <c r="L163" s="23"/>
      <c r="M163" s="23"/>
      <c r="N163" s="23"/>
    </row>
    <row r="164" spans="1:14" ht="52.5" hidden="1" customHeight="1" x14ac:dyDescent="0.2">
      <c r="A164" s="6" t="s">
        <v>197</v>
      </c>
      <c r="B164" s="150" t="s">
        <v>198</v>
      </c>
      <c r="C164" s="145">
        <v>0</v>
      </c>
      <c r="D164" s="145">
        <v>0</v>
      </c>
      <c r="E164" s="145">
        <v>0</v>
      </c>
      <c r="F164" s="145">
        <v>0</v>
      </c>
      <c r="G164" s="145">
        <v>0</v>
      </c>
      <c r="H164" s="145">
        <v>0</v>
      </c>
      <c r="I164" s="23"/>
      <c r="J164" s="23"/>
      <c r="K164" s="23"/>
      <c r="L164" s="23"/>
      <c r="M164" s="23"/>
      <c r="N164" s="23"/>
    </row>
    <row r="165" spans="1:14" ht="51" hidden="1" x14ac:dyDescent="0.2">
      <c r="A165" s="6" t="s">
        <v>197</v>
      </c>
      <c r="B165" s="14"/>
      <c r="C165" s="145">
        <v>0</v>
      </c>
      <c r="D165" s="145">
        <v>0</v>
      </c>
      <c r="E165" s="145">
        <v>0</v>
      </c>
      <c r="F165" s="145">
        <v>0</v>
      </c>
      <c r="G165" s="145">
        <v>0</v>
      </c>
      <c r="H165" s="145">
        <v>0</v>
      </c>
      <c r="I165" s="23"/>
      <c r="J165" s="23"/>
      <c r="K165" s="23"/>
      <c r="L165" s="23"/>
      <c r="M165" s="23"/>
      <c r="N165" s="23"/>
    </row>
    <row r="166" spans="1:14" ht="42.75" hidden="1" customHeight="1" x14ac:dyDescent="0.2">
      <c r="A166" s="5" t="s">
        <v>199</v>
      </c>
      <c r="B166" s="150" t="s">
        <v>92</v>
      </c>
      <c r="C166" s="145">
        <v>0</v>
      </c>
      <c r="D166" s="145">
        <v>0</v>
      </c>
      <c r="E166" s="145">
        <v>0</v>
      </c>
      <c r="F166" s="145">
        <v>0</v>
      </c>
      <c r="G166" s="145">
        <v>0</v>
      </c>
      <c r="H166" s="145">
        <v>0</v>
      </c>
      <c r="I166" s="23"/>
      <c r="J166" s="23"/>
      <c r="K166" s="23"/>
      <c r="L166" s="23"/>
      <c r="M166" s="23"/>
      <c r="N166" s="23"/>
    </row>
    <row r="167" spans="1:14" ht="38.25" x14ac:dyDescent="0.2">
      <c r="A167" s="5" t="s">
        <v>200</v>
      </c>
      <c r="B167" s="150" t="s">
        <v>93</v>
      </c>
      <c r="C167" s="145">
        <f>L56</f>
        <v>6928325.9990922231</v>
      </c>
      <c r="D167" s="145">
        <f>L96</f>
        <v>6928325.9990922231</v>
      </c>
      <c r="E167" s="145">
        <f>L136</f>
        <v>6928325.9990922231</v>
      </c>
      <c r="F167" s="145">
        <f>C167*5.1%</f>
        <v>353344.62595370336</v>
      </c>
      <c r="G167" s="145">
        <f t="shared" ref="G167:H167" si="35">D167*5.1%</f>
        <v>353344.62595370336</v>
      </c>
      <c r="H167" s="145">
        <f t="shared" si="35"/>
        <v>353344.62595370336</v>
      </c>
      <c r="I167" s="23"/>
      <c r="J167" s="23"/>
      <c r="K167" s="23"/>
      <c r="L167" s="23"/>
      <c r="M167" s="23"/>
      <c r="N167" s="23"/>
    </row>
    <row r="168" spans="1:14" ht="15" customHeight="1" x14ac:dyDescent="0.2">
      <c r="A168" s="2" t="s">
        <v>123</v>
      </c>
      <c r="B168" s="148">
        <v>2141</v>
      </c>
      <c r="C168" s="145" t="s">
        <v>1</v>
      </c>
      <c r="D168" s="145" t="s">
        <v>1</v>
      </c>
      <c r="E168" s="145" t="s">
        <v>1</v>
      </c>
      <c r="F168" s="149">
        <f>F158+F161+F167-0.11</f>
        <v>2097897.0025251252</v>
      </c>
      <c r="G168" s="149">
        <f t="shared" ref="G168:H168" si="36">G158+G161+G167-0.11</f>
        <v>2097897.0025251252</v>
      </c>
      <c r="H168" s="149">
        <f t="shared" si="36"/>
        <v>2097897.0025251252</v>
      </c>
      <c r="I168" s="23"/>
      <c r="J168" s="114"/>
      <c r="K168" s="23"/>
      <c r="L168" s="23"/>
      <c r="M168" s="23"/>
      <c r="N168" s="23"/>
    </row>
    <row r="169" spans="1:14" ht="28.5" customHeight="1" x14ac:dyDescent="0.2">
      <c r="A169" s="222" t="s">
        <v>395</v>
      </c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  <c r="L169" s="23"/>
      <c r="M169" s="23"/>
      <c r="N169" s="23"/>
    </row>
  </sheetData>
  <mergeCells count="57">
    <mergeCell ref="A169:K169"/>
    <mergeCell ref="A141:A143"/>
    <mergeCell ref="B141:B143"/>
    <mergeCell ref="C141:E141"/>
    <mergeCell ref="A152:K152"/>
    <mergeCell ref="A154:A156"/>
    <mergeCell ref="B154:B156"/>
    <mergeCell ref="C154:E154"/>
    <mergeCell ref="F154:H154"/>
    <mergeCell ref="A140:N140"/>
    <mergeCell ref="M96:N96"/>
    <mergeCell ref="A98:N98"/>
    <mergeCell ref="A100:A103"/>
    <mergeCell ref="B100:B103"/>
    <mergeCell ref="C100:C103"/>
    <mergeCell ref="D100:K100"/>
    <mergeCell ref="L100:L103"/>
    <mergeCell ref="D101:D103"/>
    <mergeCell ref="E101:K101"/>
    <mergeCell ref="E102:E103"/>
    <mergeCell ref="F102:F103"/>
    <mergeCell ref="G102:G103"/>
    <mergeCell ref="H102:I102"/>
    <mergeCell ref="J102:K102"/>
    <mergeCell ref="A138:N138"/>
    <mergeCell ref="E62:E63"/>
    <mergeCell ref="F62:F63"/>
    <mergeCell ref="G62:G63"/>
    <mergeCell ref="H62:I62"/>
    <mergeCell ref="J62:K62"/>
    <mergeCell ref="M76:N76"/>
    <mergeCell ref="H22:I22"/>
    <mergeCell ref="J22:K22"/>
    <mergeCell ref="A58:N58"/>
    <mergeCell ref="A60:A63"/>
    <mergeCell ref="B60:B63"/>
    <mergeCell ref="C60:C63"/>
    <mergeCell ref="D60:K60"/>
    <mergeCell ref="L60:L63"/>
    <mergeCell ref="D61:D63"/>
    <mergeCell ref="E61:K61"/>
    <mergeCell ref="A20:A23"/>
    <mergeCell ref="B20:B23"/>
    <mergeCell ref="C20:C23"/>
    <mergeCell ref="D20:K20"/>
    <mergeCell ref="L20:L23"/>
    <mergeCell ref="D21:D23"/>
    <mergeCell ref="E21:K21"/>
    <mergeCell ref="E22:E23"/>
    <mergeCell ref="F22:F23"/>
    <mergeCell ref="G22:G23"/>
    <mergeCell ref="A18:N18"/>
    <mergeCell ref="A1:K1"/>
    <mergeCell ref="A3:N3"/>
    <mergeCell ref="A5:A7"/>
    <mergeCell ref="B5:B7"/>
    <mergeCell ref="C5:E5"/>
  </mergeCells>
  <pageMargins left="0.39370078740157483" right="0.19685039370078741" top="0.39370078740157483" bottom="0.19685039370078741" header="0.31496062992125984" footer="0.31496062992125984"/>
  <pageSetup paperSize="9" scale="77" orientation="landscape" r:id="rId1"/>
  <rowBreaks count="4" manualBreakCount="4">
    <brk id="35" max="13" man="1"/>
    <brk id="77" max="13" man="1"/>
    <brk id="121" max="13" man="1"/>
    <brk id="162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45"/>
  <sheetViews>
    <sheetView view="pageBreakPreview" topLeftCell="A67" zoomScaleNormal="100" zoomScaleSheetLayoutView="100" workbookViewId="0">
      <selection activeCell="Q13" sqref="Q13"/>
    </sheetView>
  </sheetViews>
  <sheetFormatPr defaultRowHeight="12.75" x14ac:dyDescent="0.2"/>
  <cols>
    <col min="1" max="1" width="36.42578125" customWidth="1"/>
    <col min="2" max="2" width="7.5703125" customWidth="1"/>
    <col min="3" max="3" width="12.5703125" customWidth="1"/>
    <col min="4" max="4" width="13.85546875" customWidth="1"/>
    <col min="5" max="5" width="12.28515625" customWidth="1"/>
    <col min="6" max="6" width="11.5703125" customWidth="1"/>
    <col min="7" max="7" width="11.28515625" customWidth="1"/>
    <col min="8" max="9" width="12" customWidth="1"/>
    <col min="10" max="10" width="11.85546875" customWidth="1"/>
    <col min="11" max="11" width="11" customWidth="1"/>
    <col min="12" max="12" width="12.28515625" customWidth="1"/>
  </cols>
  <sheetData>
    <row r="1" spans="1:14" x14ac:dyDescent="0.2">
      <c r="A1" s="214" t="s">
        <v>392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3"/>
      <c r="M1" s="23"/>
      <c r="N1" s="23"/>
    </row>
    <row r="2" spans="1:14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" customHeight="1" x14ac:dyDescent="0.2">
      <c r="A3" s="216" t="s">
        <v>473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5.75" customHeight="1" x14ac:dyDescent="0.2">
      <c r="A5" s="201" t="s">
        <v>10</v>
      </c>
      <c r="B5" s="194" t="s">
        <v>11</v>
      </c>
      <c r="C5" s="201" t="s">
        <v>83</v>
      </c>
      <c r="D5" s="201"/>
      <c r="E5" s="201"/>
      <c r="F5" s="23"/>
      <c r="G5" s="23"/>
      <c r="H5" s="23"/>
      <c r="I5" s="23"/>
      <c r="J5" s="23"/>
      <c r="K5" s="23"/>
      <c r="L5" s="23"/>
      <c r="M5" s="23"/>
      <c r="N5" s="23"/>
    </row>
    <row r="6" spans="1:14" ht="13.5" customHeight="1" x14ac:dyDescent="0.2">
      <c r="A6" s="201"/>
      <c r="B6" s="194"/>
      <c r="C6" s="47" t="s">
        <v>8</v>
      </c>
      <c r="D6" s="47" t="s">
        <v>9</v>
      </c>
      <c r="E6" s="47" t="s">
        <v>616</v>
      </c>
      <c r="F6" s="23"/>
      <c r="G6" s="23"/>
      <c r="H6" s="23"/>
      <c r="I6" s="23"/>
      <c r="J6" s="23"/>
      <c r="K6" s="23"/>
      <c r="L6" s="23"/>
      <c r="M6" s="23"/>
      <c r="N6" s="23"/>
    </row>
    <row r="7" spans="1:14" ht="42" customHeight="1" x14ac:dyDescent="0.2">
      <c r="A7" s="201"/>
      <c r="B7" s="194"/>
      <c r="C7" s="46" t="s">
        <v>84</v>
      </c>
      <c r="D7" s="46" t="s">
        <v>85</v>
      </c>
      <c r="E7" s="46" t="s">
        <v>86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">
      <c r="A8" s="47" t="s">
        <v>19</v>
      </c>
      <c r="B8" s="47" t="s">
        <v>20</v>
      </c>
      <c r="C8" s="47" t="s">
        <v>21</v>
      </c>
      <c r="D8" s="47" t="s">
        <v>22</v>
      </c>
      <c r="E8" s="47" t="s">
        <v>23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38.25" x14ac:dyDescent="0.2">
      <c r="A9" s="5" t="s">
        <v>155</v>
      </c>
      <c r="B9" s="99" t="s">
        <v>88</v>
      </c>
      <c r="C9" s="45">
        <v>0</v>
      </c>
      <c r="D9" s="45">
        <v>0</v>
      </c>
      <c r="E9" s="45">
        <v>0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38.25" x14ac:dyDescent="0.2">
      <c r="A10" s="5" t="s">
        <v>156</v>
      </c>
      <c r="B10" s="99" t="s">
        <v>90</v>
      </c>
      <c r="C10" s="45">
        <v>0</v>
      </c>
      <c r="D10" s="45">
        <v>0</v>
      </c>
      <c r="E10" s="45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5" customHeight="1" x14ac:dyDescent="0.2">
      <c r="A11" s="2" t="s">
        <v>157</v>
      </c>
      <c r="B11" s="99" t="s">
        <v>92</v>
      </c>
      <c r="C11" s="45">
        <f>L26</f>
        <v>376332.99623923202</v>
      </c>
      <c r="D11" s="45">
        <f>L36</f>
        <v>0</v>
      </c>
      <c r="E11" s="45">
        <f>L46</f>
        <v>0</v>
      </c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38.25" x14ac:dyDescent="0.2">
      <c r="A12" s="5" t="s">
        <v>158</v>
      </c>
      <c r="B12" s="99" t="s">
        <v>110</v>
      </c>
      <c r="C12" s="45">
        <v>0</v>
      </c>
      <c r="D12" s="45">
        <v>0</v>
      </c>
      <c r="E12" s="45">
        <v>0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38.25" x14ac:dyDescent="0.2">
      <c r="A13" s="5" t="s">
        <v>159</v>
      </c>
      <c r="B13" s="99" t="s">
        <v>112</v>
      </c>
      <c r="C13" s="45">
        <v>0</v>
      </c>
      <c r="D13" s="45">
        <v>0</v>
      </c>
      <c r="E13" s="45">
        <v>0</v>
      </c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25.5" x14ac:dyDescent="0.2">
      <c r="A14" s="5" t="s">
        <v>160</v>
      </c>
      <c r="B14" s="99" t="s">
        <v>114</v>
      </c>
      <c r="C14" s="55">
        <f>C11</f>
        <v>376332.99623923202</v>
      </c>
      <c r="D14" s="55">
        <f t="shared" ref="D14:E14" si="0">D11</f>
        <v>0</v>
      </c>
      <c r="E14" s="55">
        <f t="shared" si="0"/>
        <v>0</v>
      </c>
      <c r="F14" s="23"/>
      <c r="G14" s="23"/>
      <c r="H14" s="23"/>
      <c r="I14" s="23"/>
      <c r="J14" s="23"/>
      <c r="K14" s="23"/>
      <c r="L14" s="23"/>
      <c r="M14" s="23"/>
      <c r="N14" s="23"/>
    </row>
    <row r="15" spans="1:14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x14ac:dyDescent="0.2">
      <c r="A16" s="39" t="s">
        <v>161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28.5" customHeight="1" x14ac:dyDescent="0.2">
      <c r="A18" s="216" t="s">
        <v>617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</row>
    <row r="19" spans="1:14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x14ac:dyDescent="0.2">
      <c r="A20" s="200" t="s">
        <v>162</v>
      </c>
      <c r="B20" s="200" t="s">
        <v>11</v>
      </c>
      <c r="C20" s="200" t="s">
        <v>163</v>
      </c>
      <c r="D20" s="201" t="s">
        <v>164</v>
      </c>
      <c r="E20" s="201"/>
      <c r="F20" s="201"/>
      <c r="G20" s="201"/>
      <c r="H20" s="201"/>
      <c r="I20" s="201"/>
      <c r="J20" s="201"/>
      <c r="K20" s="201"/>
      <c r="L20" s="194" t="s">
        <v>165</v>
      </c>
      <c r="M20" s="23"/>
      <c r="N20" s="23"/>
    </row>
    <row r="21" spans="1:14" x14ac:dyDescent="0.2">
      <c r="A21" s="200"/>
      <c r="B21" s="200"/>
      <c r="C21" s="200"/>
      <c r="D21" s="194" t="s">
        <v>382</v>
      </c>
      <c r="E21" s="201" t="s">
        <v>59</v>
      </c>
      <c r="F21" s="201"/>
      <c r="G21" s="201"/>
      <c r="H21" s="201"/>
      <c r="I21" s="201"/>
      <c r="J21" s="201"/>
      <c r="K21" s="201"/>
      <c r="L21" s="194"/>
      <c r="M21" s="23"/>
      <c r="N21" s="23"/>
    </row>
    <row r="22" spans="1:14" ht="24" customHeight="1" x14ac:dyDescent="0.2">
      <c r="A22" s="200"/>
      <c r="B22" s="200"/>
      <c r="C22" s="200"/>
      <c r="D22" s="194"/>
      <c r="E22" s="194" t="s">
        <v>166</v>
      </c>
      <c r="F22" s="194" t="s">
        <v>167</v>
      </c>
      <c r="G22" s="194" t="s">
        <v>168</v>
      </c>
      <c r="H22" s="200" t="s">
        <v>169</v>
      </c>
      <c r="I22" s="200"/>
      <c r="J22" s="200" t="s">
        <v>170</v>
      </c>
      <c r="K22" s="200"/>
      <c r="L22" s="194"/>
      <c r="M22" s="23"/>
      <c r="N22" s="23"/>
    </row>
    <row r="23" spans="1:14" ht="51" x14ac:dyDescent="0.2">
      <c r="A23" s="200"/>
      <c r="B23" s="200"/>
      <c r="C23" s="200"/>
      <c r="D23" s="194"/>
      <c r="E23" s="194"/>
      <c r="F23" s="194"/>
      <c r="G23" s="194"/>
      <c r="H23" s="49" t="s">
        <v>171</v>
      </c>
      <c r="I23" s="48" t="s">
        <v>172</v>
      </c>
      <c r="J23" s="49" t="s">
        <v>171</v>
      </c>
      <c r="K23" s="48" t="s">
        <v>173</v>
      </c>
      <c r="L23" s="194"/>
      <c r="M23" s="23"/>
      <c r="N23" s="23"/>
    </row>
    <row r="24" spans="1:14" x14ac:dyDescent="0.2">
      <c r="A24" s="47" t="s">
        <v>19</v>
      </c>
      <c r="B24" s="47" t="s">
        <v>20</v>
      </c>
      <c r="C24" s="47" t="s">
        <v>21</v>
      </c>
      <c r="D24" s="47" t="s">
        <v>22</v>
      </c>
      <c r="E24" s="47" t="s">
        <v>23</v>
      </c>
      <c r="F24" s="47" t="s">
        <v>24</v>
      </c>
      <c r="G24" s="47" t="s">
        <v>25</v>
      </c>
      <c r="H24" s="47" t="s">
        <v>26</v>
      </c>
      <c r="I24" s="47" t="s">
        <v>27</v>
      </c>
      <c r="J24" s="47" t="s">
        <v>28</v>
      </c>
      <c r="K24" s="47" t="s">
        <v>29</v>
      </c>
      <c r="L24" s="47" t="s">
        <v>174</v>
      </c>
      <c r="M24" s="23"/>
      <c r="N24" s="23"/>
    </row>
    <row r="25" spans="1:14" ht="15" customHeight="1" x14ac:dyDescent="0.2">
      <c r="A25" s="66" t="s">
        <v>488</v>
      </c>
      <c r="B25" s="47" t="s">
        <v>31</v>
      </c>
      <c r="C25" s="119">
        <v>17</v>
      </c>
      <c r="D25" s="145">
        <f>E25+F25+G25+I25+K25</f>
        <v>11068.617536448</v>
      </c>
      <c r="E25" s="68">
        <v>2742</v>
      </c>
      <c r="F25" s="145">
        <f>E25*0.2</f>
        <v>548.4</v>
      </c>
      <c r="G25" s="145">
        <f>E25*1.32293434</f>
        <v>3627.4859602799997</v>
      </c>
      <c r="H25" s="148">
        <v>30</v>
      </c>
      <c r="I25" s="145">
        <f>(E25+F25+G25)*H25/100</f>
        <v>2075.3657880840001</v>
      </c>
      <c r="J25" s="148">
        <v>30</v>
      </c>
      <c r="K25" s="145">
        <f>(E25+F25+G25)*J25/100</f>
        <v>2075.3657880840001</v>
      </c>
      <c r="L25" s="68">
        <f>C25*D25*2</f>
        <v>376332.99623923202</v>
      </c>
      <c r="M25" s="23"/>
      <c r="N25" s="23"/>
    </row>
    <row r="26" spans="1:14" ht="17.25" customHeight="1" x14ac:dyDescent="0.2">
      <c r="A26" s="47" t="s">
        <v>123</v>
      </c>
      <c r="B26" s="47">
        <v>2110</v>
      </c>
      <c r="C26" s="10">
        <f>SUM(C25:C25)</f>
        <v>17</v>
      </c>
      <c r="D26" s="49" t="s">
        <v>1</v>
      </c>
      <c r="E26" s="49" t="s">
        <v>1</v>
      </c>
      <c r="F26" s="49" t="s">
        <v>1</v>
      </c>
      <c r="G26" s="49" t="s">
        <v>1</v>
      </c>
      <c r="H26" s="49" t="s">
        <v>1</v>
      </c>
      <c r="I26" s="49" t="s">
        <v>1</v>
      </c>
      <c r="J26" s="49" t="s">
        <v>1</v>
      </c>
      <c r="K26" s="49" t="s">
        <v>1</v>
      </c>
      <c r="L26" s="65">
        <f>SUM(L25:L25)</f>
        <v>376332.99623923202</v>
      </c>
      <c r="M26" s="219"/>
      <c r="N26" s="220"/>
    </row>
    <row r="27" spans="1:14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25"/>
      <c r="N27" s="226"/>
    </row>
    <row r="28" spans="1:14" ht="27" hidden="1" customHeight="1" x14ac:dyDescent="0.2">
      <c r="A28" s="216" t="s">
        <v>618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</row>
    <row r="29" spans="1:14" hidden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idden="1" x14ac:dyDescent="0.2">
      <c r="A30" s="200" t="s">
        <v>162</v>
      </c>
      <c r="B30" s="200" t="s">
        <v>11</v>
      </c>
      <c r="C30" s="200" t="s">
        <v>163</v>
      </c>
      <c r="D30" s="201" t="s">
        <v>164</v>
      </c>
      <c r="E30" s="201"/>
      <c r="F30" s="201"/>
      <c r="G30" s="201"/>
      <c r="H30" s="201"/>
      <c r="I30" s="201"/>
      <c r="J30" s="201"/>
      <c r="K30" s="201"/>
      <c r="L30" s="194" t="s">
        <v>165</v>
      </c>
      <c r="M30" s="23"/>
      <c r="N30" s="23"/>
    </row>
    <row r="31" spans="1:14" hidden="1" x14ac:dyDescent="0.2">
      <c r="A31" s="200"/>
      <c r="B31" s="200"/>
      <c r="C31" s="200"/>
      <c r="D31" s="194" t="s">
        <v>382</v>
      </c>
      <c r="E31" s="201" t="s">
        <v>59</v>
      </c>
      <c r="F31" s="201"/>
      <c r="G31" s="201"/>
      <c r="H31" s="201"/>
      <c r="I31" s="201"/>
      <c r="J31" s="201"/>
      <c r="K31" s="201"/>
      <c r="L31" s="194"/>
      <c r="M31" s="23"/>
      <c r="N31" s="23"/>
    </row>
    <row r="32" spans="1:14" ht="24" hidden="1" customHeight="1" x14ac:dyDescent="0.2">
      <c r="A32" s="200"/>
      <c r="B32" s="200"/>
      <c r="C32" s="200"/>
      <c r="D32" s="194"/>
      <c r="E32" s="194" t="s">
        <v>166</v>
      </c>
      <c r="F32" s="194" t="s">
        <v>167</v>
      </c>
      <c r="G32" s="194" t="s">
        <v>168</v>
      </c>
      <c r="H32" s="200" t="s">
        <v>169</v>
      </c>
      <c r="I32" s="200"/>
      <c r="J32" s="200" t="s">
        <v>170</v>
      </c>
      <c r="K32" s="200"/>
      <c r="L32" s="194"/>
      <c r="M32" s="23"/>
      <c r="N32" s="23"/>
    </row>
    <row r="33" spans="1:14" ht="51" hidden="1" x14ac:dyDescent="0.2">
      <c r="A33" s="200"/>
      <c r="B33" s="200"/>
      <c r="C33" s="200"/>
      <c r="D33" s="194"/>
      <c r="E33" s="194"/>
      <c r="F33" s="194"/>
      <c r="G33" s="194"/>
      <c r="H33" s="49" t="s">
        <v>171</v>
      </c>
      <c r="I33" s="48" t="s">
        <v>172</v>
      </c>
      <c r="J33" s="49" t="s">
        <v>171</v>
      </c>
      <c r="K33" s="48" t="s">
        <v>173</v>
      </c>
      <c r="L33" s="194"/>
      <c r="M33" s="23"/>
      <c r="N33" s="23"/>
    </row>
    <row r="34" spans="1:14" hidden="1" x14ac:dyDescent="0.2">
      <c r="A34" s="47" t="s">
        <v>19</v>
      </c>
      <c r="B34" s="47" t="s">
        <v>20</v>
      </c>
      <c r="C34" s="47" t="s">
        <v>21</v>
      </c>
      <c r="D34" s="47" t="s">
        <v>22</v>
      </c>
      <c r="E34" s="47" t="s">
        <v>23</v>
      </c>
      <c r="F34" s="47" t="s">
        <v>24</v>
      </c>
      <c r="G34" s="47" t="s">
        <v>25</v>
      </c>
      <c r="H34" s="47" t="s">
        <v>26</v>
      </c>
      <c r="I34" s="47" t="s">
        <v>27</v>
      </c>
      <c r="J34" s="47" t="s">
        <v>28</v>
      </c>
      <c r="K34" s="47" t="s">
        <v>29</v>
      </c>
      <c r="L34" s="47" t="s">
        <v>174</v>
      </c>
      <c r="M34" s="23"/>
      <c r="N34" s="23"/>
    </row>
    <row r="35" spans="1:14" ht="18" hidden="1" customHeight="1" x14ac:dyDescent="0.2">
      <c r="A35" s="66"/>
      <c r="B35" s="47" t="s">
        <v>31</v>
      </c>
      <c r="C35" s="47">
        <v>1</v>
      </c>
      <c r="D35" s="45">
        <f>E35+F35+G35+I35+K35</f>
        <v>0</v>
      </c>
      <c r="E35" s="45"/>
      <c r="F35" s="45">
        <f>E35*0.2</f>
        <v>0</v>
      </c>
      <c r="G35" s="45">
        <v>0</v>
      </c>
      <c r="H35" s="47">
        <v>30</v>
      </c>
      <c r="I35" s="45">
        <f>(E35+F35+G35)*H35/100</f>
        <v>0</v>
      </c>
      <c r="J35" s="47">
        <v>30</v>
      </c>
      <c r="K35" s="45">
        <f>(E35+F35+G35)*J35/100</f>
        <v>0</v>
      </c>
      <c r="L35" s="45">
        <f>C35*D35*12</f>
        <v>0</v>
      </c>
      <c r="M35" s="23"/>
      <c r="N35" s="23"/>
    </row>
    <row r="36" spans="1:14" ht="17.25" hidden="1" customHeight="1" x14ac:dyDescent="0.2">
      <c r="A36" s="47" t="s">
        <v>123</v>
      </c>
      <c r="B36" s="47">
        <v>2110</v>
      </c>
      <c r="C36" s="10">
        <f>SUM(C35:C35)</f>
        <v>1</v>
      </c>
      <c r="D36" s="49" t="s">
        <v>1</v>
      </c>
      <c r="E36" s="49" t="s">
        <v>1</v>
      </c>
      <c r="F36" s="49" t="s">
        <v>1</v>
      </c>
      <c r="G36" s="49" t="s">
        <v>1</v>
      </c>
      <c r="H36" s="49" t="s">
        <v>1</v>
      </c>
      <c r="I36" s="49" t="s">
        <v>1</v>
      </c>
      <c r="J36" s="49" t="s">
        <v>1</v>
      </c>
      <c r="K36" s="49" t="s">
        <v>1</v>
      </c>
      <c r="L36" s="65">
        <f>SUM(L35:L35)</f>
        <v>0</v>
      </c>
      <c r="M36" s="219"/>
      <c r="N36" s="220"/>
    </row>
    <row r="37" spans="1:14" hidden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29.25" hidden="1" customHeight="1" x14ac:dyDescent="0.2">
      <c r="A38" s="216" t="s">
        <v>619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</row>
    <row r="39" spans="1:14" hidden="1" x14ac:dyDescent="0.2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1:14" ht="15" hidden="1" customHeight="1" x14ac:dyDescent="0.2">
      <c r="A40" s="200" t="s">
        <v>162</v>
      </c>
      <c r="B40" s="200" t="s">
        <v>11</v>
      </c>
      <c r="C40" s="200" t="s">
        <v>163</v>
      </c>
      <c r="D40" s="201" t="s">
        <v>164</v>
      </c>
      <c r="E40" s="201"/>
      <c r="F40" s="201"/>
      <c r="G40" s="201"/>
      <c r="H40" s="201"/>
      <c r="I40" s="201"/>
      <c r="J40" s="201"/>
      <c r="K40" s="201"/>
      <c r="L40" s="194" t="s">
        <v>165</v>
      </c>
      <c r="M40" s="69"/>
      <c r="N40" s="69"/>
    </row>
    <row r="41" spans="1:14" ht="12.75" hidden="1" customHeight="1" x14ac:dyDescent="0.2">
      <c r="A41" s="200"/>
      <c r="B41" s="200"/>
      <c r="C41" s="200"/>
      <c r="D41" s="194" t="s">
        <v>382</v>
      </c>
      <c r="E41" s="201" t="s">
        <v>59</v>
      </c>
      <c r="F41" s="201"/>
      <c r="G41" s="201"/>
      <c r="H41" s="201"/>
      <c r="I41" s="201"/>
      <c r="J41" s="201"/>
      <c r="K41" s="201"/>
      <c r="L41" s="194"/>
      <c r="M41" s="69"/>
      <c r="N41" s="69"/>
    </row>
    <row r="42" spans="1:14" ht="20.25" hidden="1" customHeight="1" x14ac:dyDescent="0.2">
      <c r="A42" s="200"/>
      <c r="B42" s="200"/>
      <c r="C42" s="200"/>
      <c r="D42" s="194"/>
      <c r="E42" s="194" t="s">
        <v>166</v>
      </c>
      <c r="F42" s="194" t="s">
        <v>167</v>
      </c>
      <c r="G42" s="194" t="s">
        <v>168</v>
      </c>
      <c r="H42" s="200" t="s">
        <v>169</v>
      </c>
      <c r="I42" s="200"/>
      <c r="J42" s="200" t="s">
        <v>170</v>
      </c>
      <c r="K42" s="200"/>
      <c r="L42" s="194"/>
      <c r="M42" s="69"/>
      <c r="N42" s="69"/>
    </row>
    <row r="43" spans="1:14" ht="51" hidden="1" x14ac:dyDescent="0.2">
      <c r="A43" s="200"/>
      <c r="B43" s="200"/>
      <c r="C43" s="200"/>
      <c r="D43" s="194"/>
      <c r="E43" s="194"/>
      <c r="F43" s="194"/>
      <c r="G43" s="194"/>
      <c r="H43" s="49" t="s">
        <v>171</v>
      </c>
      <c r="I43" s="48" t="s">
        <v>172</v>
      </c>
      <c r="J43" s="49" t="s">
        <v>171</v>
      </c>
      <c r="K43" s="48" t="s">
        <v>173</v>
      </c>
      <c r="L43" s="194"/>
      <c r="M43" s="69"/>
      <c r="N43" s="69"/>
    </row>
    <row r="44" spans="1:14" hidden="1" x14ac:dyDescent="0.2">
      <c r="A44" s="47" t="s">
        <v>19</v>
      </c>
      <c r="B44" s="47" t="s">
        <v>20</v>
      </c>
      <c r="C44" s="47" t="s">
        <v>21</v>
      </c>
      <c r="D44" s="47" t="s">
        <v>22</v>
      </c>
      <c r="E44" s="47" t="s">
        <v>23</v>
      </c>
      <c r="F44" s="47" t="s">
        <v>24</v>
      </c>
      <c r="G44" s="47" t="s">
        <v>25</v>
      </c>
      <c r="H44" s="47" t="s">
        <v>26</v>
      </c>
      <c r="I44" s="47" t="s">
        <v>27</v>
      </c>
      <c r="J44" s="47" t="s">
        <v>28</v>
      </c>
      <c r="K44" s="47" t="s">
        <v>29</v>
      </c>
      <c r="L44" s="47" t="s">
        <v>174</v>
      </c>
      <c r="M44" s="69"/>
      <c r="N44" s="69"/>
    </row>
    <row r="45" spans="1:14" hidden="1" x14ac:dyDescent="0.2">
      <c r="A45" s="66"/>
      <c r="B45" s="47" t="s">
        <v>31</v>
      </c>
      <c r="C45" s="47">
        <v>1</v>
      </c>
      <c r="D45" s="45">
        <f>E45+F45+G45+I45+K45</f>
        <v>0</v>
      </c>
      <c r="E45" s="45"/>
      <c r="F45" s="45">
        <f>E45*0.2</f>
        <v>0</v>
      </c>
      <c r="G45" s="45">
        <v>0</v>
      </c>
      <c r="H45" s="47">
        <v>0</v>
      </c>
      <c r="I45" s="45">
        <f>(E45+F45+G45)*H45/100</f>
        <v>0</v>
      </c>
      <c r="J45" s="47">
        <v>0</v>
      </c>
      <c r="K45" s="45">
        <f>(E45+F45+G45)*J45/100</f>
        <v>0</v>
      </c>
      <c r="L45" s="45">
        <f>C45*D45*12</f>
        <v>0</v>
      </c>
      <c r="M45" s="69"/>
      <c r="N45" s="69"/>
    </row>
    <row r="46" spans="1:14" hidden="1" x14ac:dyDescent="0.2">
      <c r="A46" s="47" t="s">
        <v>123</v>
      </c>
      <c r="B46" s="47">
        <v>2110</v>
      </c>
      <c r="C46" s="10">
        <f>SUM(C45:C45)</f>
        <v>1</v>
      </c>
      <c r="D46" s="49" t="s">
        <v>1</v>
      </c>
      <c r="E46" s="49" t="s">
        <v>1</v>
      </c>
      <c r="F46" s="49" t="s">
        <v>1</v>
      </c>
      <c r="G46" s="49" t="s">
        <v>1</v>
      </c>
      <c r="H46" s="49" t="s">
        <v>1</v>
      </c>
      <c r="I46" s="49" t="s">
        <v>1</v>
      </c>
      <c r="J46" s="49" t="s">
        <v>1</v>
      </c>
      <c r="K46" s="49" t="s">
        <v>1</v>
      </c>
      <c r="L46" s="65">
        <f>SUM(L45:L45)</f>
        <v>0</v>
      </c>
      <c r="M46" s="69"/>
      <c r="N46" s="69"/>
    </row>
    <row r="47" spans="1:14" hidden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ht="15.75" hidden="1" customHeight="1" x14ac:dyDescent="0.2">
      <c r="A48" s="221" t="s">
        <v>393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</row>
    <row r="49" spans="1:14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27" customHeight="1" x14ac:dyDescent="0.2">
      <c r="A50" s="216" t="s">
        <v>489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</row>
    <row r="51" spans="1:14" ht="12.75" customHeight="1" x14ac:dyDescent="0.2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</row>
    <row r="52" spans="1:14" ht="14.25" customHeight="1" x14ac:dyDescent="0.2">
      <c r="A52" s="201" t="s">
        <v>10</v>
      </c>
      <c r="B52" s="194" t="s">
        <v>11</v>
      </c>
      <c r="C52" s="201" t="s">
        <v>83</v>
      </c>
      <c r="D52" s="201"/>
      <c r="E52" s="201"/>
      <c r="F52" s="23"/>
      <c r="G52" s="23"/>
      <c r="H52" s="23"/>
      <c r="I52" s="23"/>
      <c r="J52" s="23"/>
      <c r="K52" s="23"/>
      <c r="L52" s="23"/>
      <c r="M52" s="23"/>
      <c r="N52" s="23"/>
    </row>
    <row r="53" spans="1:14" ht="15" customHeight="1" x14ac:dyDescent="0.2">
      <c r="A53" s="201"/>
      <c r="B53" s="194"/>
      <c r="C53" s="105" t="s">
        <v>8</v>
      </c>
      <c r="D53" s="105" t="s">
        <v>9</v>
      </c>
      <c r="E53" s="105" t="s">
        <v>616</v>
      </c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38.25" x14ac:dyDescent="0.2">
      <c r="A54" s="201"/>
      <c r="B54" s="194"/>
      <c r="C54" s="46" t="s">
        <v>84</v>
      </c>
      <c r="D54" s="46" t="s">
        <v>85</v>
      </c>
      <c r="E54" s="46" t="s">
        <v>86</v>
      </c>
      <c r="F54" s="23"/>
      <c r="G54" s="23"/>
      <c r="H54" s="23"/>
      <c r="I54" s="23"/>
      <c r="J54" s="23"/>
      <c r="K54" s="23"/>
      <c r="L54" s="23"/>
      <c r="M54" s="23"/>
      <c r="N54" s="23"/>
    </row>
    <row r="55" spans="1:14" x14ac:dyDescent="0.2">
      <c r="A55" s="47" t="s">
        <v>19</v>
      </c>
      <c r="B55" s="47" t="s">
        <v>20</v>
      </c>
      <c r="C55" s="47" t="s">
        <v>21</v>
      </c>
      <c r="D55" s="47" t="s">
        <v>22</v>
      </c>
      <c r="E55" s="47" t="s">
        <v>23</v>
      </c>
      <c r="F55" s="23"/>
      <c r="G55" s="23"/>
      <c r="H55" s="23"/>
      <c r="I55" s="23"/>
      <c r="J55" s="23"/>
      <c r="K55" s="23"/>
      <c r="L55" s="23"/>
      <c r="M55" s="23"/>
      <c r="N55" s="23"/>
    </row>
    <row r="56" spans="1:14" ht="38.25" hidden="1" x14ac:dyDescent="0.2">
      <c r="A56" s="15" t="s">
        <v>175</v>
      </c>
      <c r="B56" s="99" t="s">
        <v>88</v>
      </c>
      <c r="C56" s="45">
        <v>0</v>
      </c>
      <c r="D56" s="45">
        <v>0</v>
      </c>
      <c r="E56" s="45">
        <v>0</v>
      </c>
      <c r="F56" s="23"/>
      <c r="G56" s="23"/>
      <c r="H56" s="23"/>
      <c r="I56" s="23"/>
      <c r="J56" s="23"/>
      <c r="K56" s="23"/>
      <c r="L56" s="23"/>
      <c r="M56" s="23"/>
      <c r="N56" s="23"/>
    </row>
    <row r="57" spans="1:14" ht="40.5" hidden="1" customHeight="1" x14ac:dyDescent="0.2">
      <c r="A57" s="15" t="s">
        <v>176</v>
      </c>
      <c r="B57" s="99" t="s">
        <v>90</v>
      </c>
      <c r="C57" s="45">
        <v>0</v>
      </c>
      <c r="D57" s="45">
        <v>0</v>
      </c>
      <c r="E57" s="45">
        <v>0</v>
      </c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27" customHeight="1" x14ac:dyDescent="0.2">
      <c r="A58" s="15" t="s">
        <v>177</v>
      </c>
      <c r="B58" s="99" t="s">
        <v>92</v>
      </c>
      <c r="C58" s="45">
        <f>F81</f>
        <v>113953.00126123945</v>
      </c>
      <c r="D58" s="45">
        <f>G81</f>
        <v>0</v>
      </c>
      <c r="E58" s="45">
        <f>H81</f>
        <v>0</v>
      </c>
      <c r="F58" s="23"/>
      <c r="G58" s="23"/>
      <c r="H58" s="23"/>
      <c r="I58" s="23"/>
      <c r="J58" s="23"/>
      <c r="K58" s="23"/>
      <c r="L58" s="23"/>
      <c r="M58" s="23"/>
      <c r="N58" s="23"/>
    </row>
    <row r="59" spans="1:14" ht="27.75" hidden="1" customHeight="1" x14ac:dyDescent="0.2">
      <c r="A59" s="15" t="s">
        <v>178</v>
      </c>
      <c r="B59" s="99" t="s">
        <v>110</v>
      </c>
      <c r="C59" s="45">
        <v>0</v>
      </c>
      <c r="D59" s="45">
        <v>0</v>
      </c>
      <c r="E59" s="45">
        <v>0</v>
      </c>
      <c r="F59" s="23"/>
      <c r="G59" s="23"/>
      <c r="H59" s="23"/>
      <c r="I59" s="23"/>
      <c r="J59" s="23"/>
      <c r="K59" s="23"/>
      <c r="L59" s="23"/>
      <c r="M59" s="23"/>
      <c r="N59" s="23"/>
    </row>
    <row r="60" spans="1:14" ht="40.5" hidden="1" customHeight="1" x14ac:dyDescent="0.2">
      <c r="A60" s="15" t="s">
        <v>179</v>
      </c>
      <c r="B60" s="99" t="s">
        <v>112</v>
      </c>
      <c r="C60" s="45">
        <v>0</v>
      </c>
      <c r="D60" s="45">
        <v>0</v>
      </c>
      <c r="E60" s="45">
        <v>0</v>
      </c>
      <c r="F60" s="23"/>
      <c r="G60" s="23"/>
      <c r="H60" s="23"/>
      <c r="I60" s="23"/>
      <c r="J60" s="23"/>
      <c r="K60" s="23"/>
      <c r="L60" s="23"/>
      <c r="M60" s="23"/>
      <c r="N60" s="23"/>
    </row>
    <row r="61" spans="1:14" ht="51" customHeight="1" x14ac:dyDescent="0.2">
      <c r="A61" s="15" t="s">
        <v>180</v>
      </c>
      <c r="B61" s="99" t="s">
        <v>114</v>
      </c>
      <c r="C61" s="55">
        <f>C58</f>
        <v>113953.00126123945</v>
      </c>
      <c r="D61" s="55">
        <f t="shared" ref="D61:E61" si="1">D58</f>
        <v>0</v>
      </c>
      <c r="E61" s="55">
        <f t="shared" si="1"/>
        <v>0</v>
      </c>
      <c r="F61" s="23"/>
      <c r="G61" s="23"/>
      <c r="H61" s="23"/>
      <c r="I61" s="23"/>
      <c r="J61" s="23"/>
      <c r="K61" s="23"/>
      <c r="L61" s="23"/>
      <c r="M61" s="23"/>
      <c r="N61" s="23"/>
    </row>
    <row r="62" spans="1:14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</row>
    <row r="63" spans="1:14" ht="28.5" customHeight="1" x14ac:dyDescent="0.2">
      <c r="A63" s="216" t="s">
        <v>490</v>
      </c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</row>
    <row r="64" spans="1:14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 ht="32.25" customHeight="1" x14ac:dyDescent="0.2">
      <c r="A65" s="200" t="s">
        <v>181</v>
      </c>
      <c r="B65" s="194" t="s">
        <v>11</v>
      </c>
      <c r="C65" s="194" t="s">
        <v>182</v>
      </c>
      <c r="D65" s="194"/>
      <c r="E65" s="194"/>
      <c r="F65" s="208" t="s">
        <v>183</v>
      </c>
      <c r="G65" s="208"/>
      <c r="H65" s="208"/>
      <c r="I65" s="23"/>
      <c r="J65" s="23"/>
      <c r="K65" s="23"/>
      <c r="L65" s="23"/>
      <c r="M65" s="23"/>
      <c r="N65" s="23"/>
    </row>
    <row r="66" spans="1:14" ht="15.75" customHeight="1" x14ac:dyDescent="0.2">
      <c r="A66" s="200"/>
      <c r="B66" s="194"/>
      <c r="C66" s="105" t="s">
        <v>8</v>
      </c>
      <c r="D66" s="105" t="s">
        <v>9</v>
      </c>
      <c r="E66" s="105" t="s">
        <v>616</v>
      </c>
      <c r="F66" s="105" t="s">
        <v>8</v>
      </c>
      <c r="G66" s="105" t="s">
        <v>9</v>
      </c>
      <c r="H66" s="105" t="s">
        <v>616</v>
      </c>
      <c r="I66" s="23"/>
      <c r="J66" s="23"/>
      <c r="K66" s="23"/>
      <c r="L66" s="23"/>
      <c r="M66" s="23"/>
      <c r="N66" s="23"/>
    </row>
    <row r="67" spans="1:14" ht="54.75" customHeight="1" x14ac:dyDescent="0.2">
      <c r="A67" s="200"/>
      <c r="B67" s="194"/>
      <c r="C67" s="46" t="s">
        <v>84</v>
      </c>
      <c r="D67" s="46" t="s">
        <v>85</v>
      </c>
      <c r="E67" s="46" t="s">
        <v>86</v>
      </c>
      <c r="F67" s="46" t="s">
        <v>84</v>
      </c>
      <c r="G67" s="46" t="s">
        <v>85</v>
      </c>
      <c r="H67" s="46" t="s">
        <v>86</v>
      </c>
      <c r="I67" s="23"/>
      <c r="J67" s="23"/>
      <c r="K67" s="23"/>
      <c r="L67" s="23"/>
      <c r="M67" s="23"/>
      <c r="N67" s="23"/>
    </row>
    <row r="68" spans="1:14" x14ac:dyDescent="0.2">
      <c r="A68" s="47" t="s">
        <v>19</v>
      </c>
      <c r="B68" s="47" t="s">
        <v>20</v>
      </c>
      <c r="C68" s="47" t="s">
        <v>21</v>
      </c>
      <c r="D68" s="47" t="s">
        <v>22</v>
      </c>
      <c r="E68" s="47" t="s">
        <v>23</v>
      </c>
      <c r="F68" s="47" t="s">
        <v>24</v>
      </c>
      <c r="G68" s="47" t="s">
        <v>25</v>
      </c>
      <c r="H68" s="47" t="s">
        <v>26</v>
      </c>
      <c r="I68" s="23"/>
      <c r="J68" s="23"/>
      <c r="K68" s="23"/>
      <c r="L68" s="23"/>
      <c r="M68" s="23"/>
      <c r="N68" s="23"/>
    </row>
    <row r="69" spans="1:14" ht="27" customHeight="1" x14ac:dyDescent="0.2">
      <c r="A69" s="5" t="s">
        <v>184</v>
      </c>
      <c r="B69" s="47" t="s">
        <v>88</v>
      </c>
      <c r="C69" s="45">
        <v>0</v>
      </c>
      <c r="D69" s="45"/>
      <c r="E69" s="45"/>
      <c r="F69" s="45">
        <f>SUM(F70:F71)</f>
        <v>82793.259172631049</v>
      </c>
      <c r="G69" s="45">
        <f t="shared" ref="G69:H69" si="2">SUM(G70:G71)</f>
        <v>0</v>
      </c>
      <c r="H69" s="45">
        <f t="shared" si="2"/>
        <v>0</v>
      </c>
      <c r="I69" s="23"/>
      <c r="J69" s="23"/>
      <c r="K69" s="23"/>
      <c r="L69" s="23"/>
      <c r="M69" s="23"/>
      <c r="N69" s="23"/>
    </row>
    <row r="70" spans="1:14" ht="15" customHeight="1" x14ac:dyDescent="0.2">
      <c r="A70" s="5" t="s">
        <v>185</v>
      </c>
      <c r="B70" s="47" t="s">
        <v>186</v>
      </c>
      <c r="C70" s="45">
        <f>L26</f>
        <v>376332.99623923202</v>
      </c>
      <c r="D70" s="45">
        <f>L36</f>
        <v>0</v>
      </c>
      <c r="E70" s="45">
        <f>L46</f>
        <v>0</v>
      </c>
      <c r="F70" s="45">
        <f>C70*22%</f>
        <v>82793.259172631049</v>
      </c>
      <c r="G70" s="45">
        <f t="shared" ref="G70:H70" si="3">D70*22%</f>
        <v>0</v>
      </c>
      <c r="H70" s="45">
        <f t="shared" si="3"/>
        <v>0</v>
      </c>
      <c r="I70" s="23"/>
      <c r="J70" s="23"/>
      <c r="K70" s="23"/>
      <c r="L70" s="23"/>
      <c r="M70" s="23"/>
      <c r="N70" s="23"/>
    </row>
    <row r="71" spans="1:14" ht="15.75" hidden="1" customHeight="1" x14ac:dyDescent="0.2">
      <c r="A71" s="2" t="s">
        <v>187</v>
      </c>
      <c r="B71" s="50" t="s">
        <v>188</v>
      </c>
      <c r="C71" s="45">
        <f>L28</f>
        <v>0</v>
      </c>
      <c r="D71" s="45">
        <v>0</v>
      </c>
      <c r="E71" s="45">
        <v>0</v>
      </c>
      <c r="F71" s="45">
        <f>C71*0.1</f>
        <v>0</v>
      </c>
      <c r="G71" s="45">
        <v>0</v>
      </c>
      <c r="H71" s="45">
        <v>0</v>
      </c>
      <c r="I71" s="23"/>
      <c r="J71" s="23"/>
      <c r="K71" s="23"/>
      <c r="L71" s="23"/>
      <c r="M71" s="23"/>
      <c r="N71" s="23"/>
    </row>
    <row r="72" spans="1:14" ht="51" hidden="1" x14ac:dyDescent="0.2">
      <c r="A72" s="5" t="s">
        <v>189</v>
      </c>
      <c r="B72" s="49" t="s">
        <v>190</v>
      </c>
      <c r="C72" s="45">
        <f>L29</f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23"/>
      <c r="J72" s="23"/>
      <c r="K72" s="23"/>
      <c r="L72" s="23"/>
      <c r="M72" s="23"/>
      <c r="N72" s="23"/>
    </row>
    <row r="73" spans="1:14" ht="25.5" customHeight="1" x14ac:dyDescent="0.2">
      <c r="A73" s="5" t="s">
        <v>191</v>
      </c>
      <c r="B73" s="47" t="s">
        <v>90</v>
      </c>
      <c r="C73" s="45">
        <v>0</v>
      </c>
      <c r="D73" s="45">
        <v>0</v>
      </c>
      <c r="E73" s="45">
        <v>0</v>
      </c>
      <c r="F73" s="45">
        <f>SUM(F74:F76)</f>
        <v>11967.389280407577</v>
      </c>
      <c r="G73" s="45">
        <f>SUM(G74:G76)</f>
        <v>0</v>
      </c>
      <c r="H73" s="45">
        <f>SUM(H74:H76)</f>
        <v>0</v>
      </c>
      <c r="I73" s="23"/>
      <c r="J73" s="23"/>
      <c r="K73" s="23"/>
      <c r="L73" s="23"/>
      <c r="M73" s="23"/>
      <c r="N73" s="23"/>
    </row>
    <row r="74" spans="1:14" ht="53.25" customHeight="1" x14ac:dyDescent="0.2">
      <c r="A74" s="5" t="s">
        <v>192</v>
      </c>
      <c r="B74" s="49" t="s">
        <v>193</v>
      </c>
      <c r="C74" s="45">
        <f>L26</f>
        <v>376332.99623923202</v>
      </c>
      <c r="D74" s="45">
        <f>L36</f>
        <v>0</v>
      </c>
      <c r="E74" s="45">
        <f>L46</f>
        <v>0</v>
      </c>
      <c r="F74" s="45">
        <f>C74*2.9%</f>
        <v>10913.656890937727</v>
      </c>
      <c r="G74" s="45">
        <f t="shared" ref="G74:H74" si="4">D74*2.9%</f>
        <v>0</v>
      </c>
      <c r="H74" s="45">
        <f t="shared" si="4"/>
        <v>0</v>
      </c>
      <c r="I74" s="23"/>
      <c r="J74" s="23"/>
      <c r="K74" s="23"/>
      <c r="L74" s="23"/>
      <c r="M74" s="23"/>
      <c r="N74" s="23"/>
    </row>
    <row r="75" spans="1:14" ht="42" hidden="1" customHeight="1" x14ac:dyDescent="0.2">
      <c r="A75" s="5" t="s">
        <v>194</v>
      </c>
      <c r="B75" s="49" t="s">
        <v>195</v>
      </c>
      <c r="C75" s="45">
        <f>L32</f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23"/>
      <c r="J75" s="23"/>
      <c r="K75" s="23"/>
      <c r="L75" s="23"/>
      <c r="M75" s="23"/>
      <c r="N75" s="23"/>
    </row>
    <row r="76" spans="1:14" ht="56.25" customHeight="1" x14ac:dyDescent="0.2">
      <c r="A76" s="5" t="s">
        <v>394</v>
      </c>
      <c r="B76" s="49" t="s">
        <v>196</v>
      </c>
      <c r="C76" s="45">
        <f>L26</f>
        <v>376332.99623923202</v>
      </c>
      <c r="D76" s="45">
        <f>L36</f>
        <v>0</v>
      </c>
      <c r="E76" s="45">
        <f>L46</f>
        <v>0</v>
      </c>
      <c r="F76" s="45">
        <f>C76*0.28%</f>
        <v>1053.7323894698497</v>
      </c>
      <c r="G76" s="45">
        <f t="shared" ref="G76:H76" si="5">D76*0.28%</f>
        <v>0</v>
      </c>
      <c r="H76" s="45">
        <f t="shared" si="5"/>
        <v>0</v>
      </c>
      <c r="I76" s="23"/>
      <c r="J76" s="23"/>
      <c r="K76" s="23"/>
      <c r="L76" s="23"/>
      <c r="M76" s="23"/>
      <c r="N76" s="23"/>
    </row>
    <row r="77" spans="1:14" ht="52.5" hidden="1" customHeight="1" x14ac:dyDescent="0.2">
      <c r="A77" s="6" t="s">
        <v>197</v>
      </c>
      <c r="B77" s="49" t="s">
        <v>198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v>0</v>
      </c>
      <c r="I77" s="23"/>
      <c r="J77" s="23"/>
      <c r="K77" s="23"/>
      <c r="L77" s="23"/>
      <c r="M77" s="23"/>
      <c r="N77" s="23"/>
    </row>
    <row r="78" spans="1:14" ht="51" hidden="1" x14ac:dyDescent="0.2">
      <c r="A78" s="6" t="s">
        <v>197</v>
      </c>
      <c r="B78" s="14"/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23"/>
      <c r="J78" s="23"/>
      <c r="K78" s="23"/>
      <c r="L78" s="23"/>
      <c r="M78" s="23"/>
      <c r="N78" s="23"/>
    </row>
    <row r="79" spans="1:14" ht="42.75" hidden="1" customHeight="1" x14ac:dyDescent="0.2">
      <c r="A79" s="5" t="s">
        <v>199</v>
      </c>
      <c r="B79" s="49" t="s">
        <v>92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v>0</v>
      </c>
      <c r="I79" s="23"/>
      <c r="J79" s="23"/>
      <c r="K79" s="23"/>
      <c r="L79" s="23"/>
      <c r="M79" s="23"/>
      <c r="N79" s="23"/>
    </row>
    <row r="80" spans="1:14" ht="38.25" x14ac:dyDescent="0.2">
      <c r="A80" s="5" t="s">
        <v>200</v>
      </c>
      <c r="B80" s="49" t="s">
        <v>93</v>
      </c>
      <c r="C80" s="45">
        <f>L26</f>
        <v>376332.99623923202</v>
      </c>
      <c r="D80" s="45">
        <f>L36</f>
        <v>0</v>
      </c>
      <c r="E80" s="45">
        <f>L46</f>
        <v>0</v>
      </c>
      <c r="F80" s="45">
        <f>C80*5.1%</f>
        <v>19192.982808200832</v>
      </c>
      <c r="G80" s="45">
        <f t="shared" ref="G80:H80" si="6">D80*5.1%</f>
        <v>0</v>
      </c>
      <c r="H80" s="45">
        <f t="shared" si="6"/>
        <v>0</v>
      </c>
      <c r="I80" s="23"/>
      <c r="J80" s="23"/>
      <c r="K80" s="23"/>
      <c r="L80" s="23"/>
      <c r="M80" s="23"/>
      <c r="N80" s="23"/>
    </row>
    <row r="81" spans="1:14" ht="15" customHeight="1" x14ac:dyDescent="0.2">
      <c r="A81" s="2" t="s">
        <v>123</v>
      </c>
      <c r="B81" s="47">
        <v>2141</v>
      </c>
      <c r="C81" s="45" t="s">
        <v>1</v>
      </c>
      <c r="D81" s="45" t="s">
        <v>1</v>
      </c>
      <c r="E81" s="45" t="s">
        <v>1</v>
      </c>
      <c r="F81" s="179">
        <f>F69+F73+F80-0.63</f>
        <v>113953.00126123945</v>
      </c>
      <c r="G81" s="55">
        <f>G69+G73+G80</f>
        <v>0</v>
      </c>
      <c r="H81" s="55">
        <f>H69+H73+H80</f>
        <v>0</v>
      </c>
      <c r="I81" s="23"/>
      <c r="J81" s="114"/>
      <c r="K81" s="23"/>
      <c r="L81" s="23"/>
      <c r="M81" s="23"/>
      <c r="N81" s="23"/>
    </row>
    <row r="82" spans="1:14" ht="28.5" customHeight="1" x14ac:dyDescent="0.2">
      <c r="A82" s="222" t="s">
        <v>395</v>
      </c>
      <c r="B82" s="222"/>
      <c r="C82" s="222"/>
      <c r="D82" s="222"/>
      <c r="E82" s="222"/>
      <c r="F82" s="222"/>
      <c r="G82" s="222"/>
      <c r="H82" s="222"/>
      <c r="I82" s="222"/>
      <c r="J82" s="222"/>
      <c r="K82" s="222"/>
      <c r="L82" s="23"/>
      <c r="M82" s="23"/>
      <c r="N82" s="23"/>
    </row>
    <row r="83" spans="1:14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ht="15" customHeight="1" x14ac:dyDescent="0.2">
      <c r="A84" s="214" t="s">
        <v>396</v>
      </c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3"/>
      <c r="M84" s="23"/>
      <c r="N84" s="23"/>
    </row>
    <row r="85" spans="1:14" hidden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4.25" hidden="1" customHeight="1" x14ac:dyDescent="0.2">
      <c r="A86" s="221" t="s">
        <v>464</v>
      </c>
      <c r="B86" s="221"/>
      <c r="C86" s="221"/>
      <c r="D86" s="221"/>
      <c r="E86" s="221"/>
      <c r="F86" s="221"/>
      <c r="G86" s="221"/>
      <c r="H86" s="221"/>
      <c r="I86" s="221"/>
      <c r="J86" s="221"/>
      <c r="K86" s="221"/>
      <c r="L86" s="23"/>
      <c r="M86" s="23"/>
      <c r="N86" s="23"/>
    </row>
    <row r="87" spans="1:14" hidden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 ht="27" hidden="1" customHeight="1" x14ac:dyDescent="0.2">
      <c r="A88" s="200" t="s">
        <v>201</v>
      </c>
      <c r="B88" s="194" t="s">
        <v>11</v>
      </c>
      <c r="C88" s="194" t="s">
        <v>202</v>
      </c>
      <c r="D88" s="194"/>
      <c r="E88" s="194"/>
      <c r="F88" s="208" t="s">
        <v>203</v>
      </c>
      <c r="G88" s="208"/>
      <c r="H88" s="208"/>
      <c r="I88" s="208" t="s">
        <v>204</v>
      </c>
      <c r="J88" s="208"/>
      <c r="K88" s="208"/>
      <c r="L88" s="208" t="s">
        <v>83</v>
      </c>
      <c r="M88" s="208"/>
      <c r="N88" s="208"/>
    </row>
    <row r="89" spans="1:14" hidden="1" x14ac:dyDescent="0.2">
      <c r="A89" s="200"/>
      <c r="B89" s="194"/>
      <c r="C89" s="49" t="s">
        <v>7</v>
      </c>
      <c r="D89" s="49" t="s">
        <v>8</v>
      </c>
      <c r="E89" s="49" t="s">
        <v>9</v>
      </c>
      <c r="F89" s="49" t="s">
        <v>7</v>
      </c>
      <c r="G89" s="49" t="s">
        <v>8</v>
      </c>
      <c r="H89" s="49" t="s">
        <v>9</v>
      </c>
      <c r="I89" s="49" t="s">
        <v>7</v>
      </c>
      <c r="J89" s="49" t="s">
        <v>8</v>
      </c>
      <c r="K89" s="49" t="s">
        <v>9</v>
      </c>
      <c r="L89" s="49" t="s">
        <v>7</v>
      </c>
      <c r="M89" s="49" t="s">
        <v>8</v>
      </c>
      <c r="N89" s="49" t="s">
        <v>9</v>
      </c>
    </row>
    <row r="90" spans="1:14" ht="54" hidden="1" customHeight="1" x14ac:dyDescent="0.2">
      <c r="A90" s="200"/>
      <c r="B90" s="194"/>
      <c r="C90" s="46" t="s">
        <v>84</v>
      </c>
      <c r="D90" s="46" t="s">
        <v>85</v>
      </c>
      <c r="E90" s="46" t="s">
        <v>86</v>
      </c>
      <c r="F90" s="46" t="s">
        <v>84</v>
      </c>
      <c r="G90" s="46" t="s">
        <v>85</v>
      </c>
      <c r="H90" s="46" t="s">
        <v>86</v>
      </c>
      <c r="I90" s="46" t="s">
        <v>84</v>
      </c>
      <c r="J90" s="46" t="s">
        <v>85</v>
      </c>
      <c r="K90" s="46" t="s">
        <v>86</v>
      </c>
      <c r="L90" s="46" t="s">
        <v>84</v>
      </c>
      <c r="M90" s="46" t="s">
        <v>85</v>
      </c>
      <c r="N90" s="46" t="s">
        <v>86</v>
      </c>
    </row>
    <row r="91" spans="1:14" hidden="1" x14ac:dyDescent="0.2">
      <c r="A91" s="47" t="s">
        <v>19</v>
      </c>
      <c r="B91" s="47" t="s">
        <v>20</v>
      </c>
      <c r="C91" s="47" t="s">
        <v>21</v>
      </c>
      <c r="D91" s="47" t="s">
        <v>22</v>
      </c>
      <c r="E91" s="47" t="s">
        <v>23</v>
      </c>
      <c r="F91" s="47" t="s">
        <v>24</v>
      </c>
      <c r="G91" s="47" t="s">
        <v>25</v>
      </c>
      <c r="H91" s="47" t="s">
        <v>26</v>
      </c>
      <c r="I91" s="47" t="s">
        <v>27</v>
      </c>
      <c r="J91" s="47" t="s">
        <v>28</v>
      </c>
      <c r="K91" s="47" t="s">
        <v>29</v>
      </c>
      <c r="L91" s="47" t="s">
        <v>174</v>
      </c>
      <c r="M91" s="47" t="s">
        <v>205</v>
      </c>
      <c r="N91" s="47" t="s">
        <v>206</v>
      </c>
    </row>
    <row r="92" spans="1:14" ht="26.25" hidden="1" customHeight="1" x14ac:dyDescent="0.2">
      <c r="A92" s="15"/>
      <c r="B92" s="47" t="s">
        <v>31</v>
      </c>
      <c r="C92" s="45"/>
      <c r="D92" s="45"/>
      <c r="E92" s="45"/>
      <c r="F92" s="47"/>
      <c r="G92" s="47"/>
      <c r="H92" s="47"/>
      <c r="I92" s="47"/>
      <c r="J92" s="47"/>
      <c r="K92" s="47"/>
      <c r="L92" s="45">
        <f>C92*F92*I92</f>
        <v>0</v>
      </c>
      <c r="M92" s="45">
        <f t="shared" ref="M92:N92" si="7">D92*G92*J92</f>
        <v>0</v>
      </c>
      <c r="N92" s="45">
        <f t="shared" si="7"/>
        <v>0</v>
      </c>
    </row>
    <row r="93" spans="1:14" hidden="1" x14ac:dyDescent="0.2">
      <c r="A93" s="51"/>
      <c r="B93" s="47" t="s">
        <v>33</v>
      </c>
      <c r="C93" s="45"/>
      <c r="D93" s="45"/>
      <c r="E93" s="45"/>
      <c r="F93" s="47"/>
      <c r="G93" s="47"/>
      <c r="H93" s="47"/>
      <c r="I93" s="47"/>
      <c r="J93" s="47"/>
      <c r="K93" s="47"/>
      <c r="L93" s="45"/>
      <c r="M93" s="45"/>
      <c r="N93" s="45"/>
    </row>
    <row r="94" spans="1:14" hidden="1" x14ac:dyDescent="0.2">
      <c r="A94" s="51"/>
      <c r="B94" s="47" t="s">
        <v>383</v>
      </c>
      <c r="C94" s="45"/>
      <c r="D94" s="45"/>
      <c r="E94" s="45"/>
      <c r="F94" s="47"/>
      <c r="G94" s="47"/>
      <c r="H94" s="47"/>
      <c r="I94" s="47"/>
      <c r="J94" s="47"/>
      <c r="K94" s="47"/>
      <c r="L94" s="45"/>
      <c r="M94" s="45"/>
      <c r="N94" s="45"/>
    </row>
    <row r="95" spans="1:14" hidden="1" x14ac:dyDescent="0.2">
      <c r="A95" s="51"/>
      <c r="B95" s="47" t="s">
        <v>438</v>
      </c>
      <c r="C95" s="45"/>
      <c r="D95" s="45"/>
      <c r="E95" s="45"/>
      <c r="F95" s="47"/>
      <c r="G95" s="47"/>
      <c r="H95" s="47"/>
      <c r="I95" s="47"/>
      <c r="J95" s="47"/>
      <c r="K95" s="47"/>
      <c r="L95" s="45"/>
      <c r="M95" s="45"/>
      <c r="N95" s="45"/>
    </row>
    <row r="96" spans="1:14" hidden="1" x14ac:dyDescent="0.2">
      <c r="A96" s="47" t="s">
        <v>123</v>
      </c>
      <c r="B96" s="47" t="s">
        <v>124</v>
      </c>
      <c r="C96" s="47" t="s">
        <v>1</v>
      </c>
      <c r="D96" s="47" t="s">
        <v>1</v>
      </c>
      <c r="E96" s="47" t="s">
        <v>1</v>
      </c>
      <c r="F96" s="47" t="s">
        <v>1</v>
      </c>
      <c r="G96" s="47" t="s">
        <v>1</v>
      </c>
      <c r="H96" s="47" t="s">
        <v>1</v>
      </c>
      <c r="I96" s="47" t="s">
        <v>1</v>
      </c>
      <c r="J96" s="47" t="s">
        <v>1</v>
      </c>
      <c r="K96" s="47" t="s">
        <v>1</v>
      </c>
      <c r="L96" s="45">
        <f>SUM(L92:L95)</f>
        <v>0</v>
      </c>
      <c r="M96" s="45">
        <f t="shared" ref="M96:N96" si="8">SUM(M92:M95)</f>
        <v>0</v>
      </c>
      <c r="N96" s="45">
        <f t="shared" si="8"/>
        <v>0</v>
      </c>
    </row>
    <row r="97" spans="1:14" hidden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 hidden="1" x14ac:dyDescent="0.2">
      <c r="A98" s="39" t="s">
        <v>207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 hidden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 ht="30.75" hidden="1" customHeight="1" x14ac:dyDescent="0.2">
      <c r="A100" s="200" t="s">
        <v>201</v>
      </c>
      <c r="B100" s="194" t="s">
        <v>11</v>
      </c>
      <c r="C100" s="194" t="s">
        <v>208</v>
      </c>
      <c r="D100" s="194"/>
      <c r="E100" s="194"/>
      <c r="F100" s="194" t="s">
        <v>209</v>
      </c>
      <c r="G100" s="194"/>
      <c r="H100" s="194"/>
      <c r="I100" s="194" t="s">
        <v>210</v>
      </c>
      <c r="J100" s="194"/>
      <c r="K100" s="194"/>
      <c r="L100" s="208" t="s">
        <v>83</v>
      </c>
      <c r="M100" s="208"/>
      <c r="N100" s="208"/>
    </row>
    <row r="101" spans="1:14" ht="17.25" hidden="1" customHeight="1" x14ac:dyDescent="0.2">
      <c r="A101" s="200"/>
      <c r="B101" s="194"/>
      <c r="C101" s="49" t="s">
        <v>7</v>
      </c>
      <c r="D101" s="49" t="s">
        <v>8</v>
      </c>
      <c r="E101" s="49" t="s">
        <v>9</v>
      </c>
      <c r="F101" s="49" t="s">
        <v>7</v>
      </c>
      <c r="G101" s="49" t="s">
        <v>8</v>
      </c>
      <c r="H101" s="49" t="s">
        <v>9</v>
      </c>
      <c r="I101" s="49" t="s">
        <v>7</v>
      </c>
      <c r="J101" s="49" t="s">
        <v>8</v>
      </c>
      <c r="K101" s="49" t="s">
        <v>9</v>
      </c>
      <c r="L101" s="49" t="s">
        <v>7</v>
      </c>
      <c r="M101" s="49" t="s">
        <v>8</v>
      </c>
      <c r="N101" s="49" t="s">
        <v>9</v>
      </c>
    </row>
    <row r="102" spans="1:14" ht="63.75" hidden="1" x14ac:dyDescent="0.2">
      <c r="A102" s="200"/>
      <c r="B102" s="194"/>
      <c r="C102" s="46" t="s">
        <v>84</v>
      </c>
      <c r="D102" s="46" t="s">
        <v>85</v>
      </c>
      <c r="E102" s="46" t="s">
        <v>86</v>
      </c>
      <c r="F102" s="46" t="s">
        <v>84</v>
      </c>
      <c r="G102" s="46" t="s">
        <v>85</v>
      </c>
      <c r="H102" s="46" t="s">
        <v>86</v>
      </c>
      <c r="I102" s="46" t="s">
        <v>84</v>
      </c>
      <c r="J102" s="46" t="s">
        <v>85</v>
      </c>
      <c r="K102" s="46" t="s">
        <v>86</v>
      </c>
      <c r="L102" s="46" t="s">
        <v>84</v>
      </c>
      <c r="M102" s="46" t="s">
        <v>85</v>
      </c>
      <c r="N102" s="46" t="s">
        <v>86</v>
      </c>
    </row>
    <row r="103" spans="1:14" hidden="1" x14ac:dyDescent="0.2">
      <c r="A103" s="47" t="s">
        <v>19</v>
      </c>
      <c r="B103" s="47" t="s">
        <v>20</v>
      </c>
      <c r="C103" s="47" t="s">
        <v>21</v>
      </c>
      <c r="D103" s="47" t="s">
        <v>22</v>
      </c>
      <c r="E103" s="47" t="s">
        <v>23</v>
      </c>
      <c r="F103" s="47" t="s">
        <v>24</v>
      </c>
      <c r="G103" s="47" t="s">
        <v>25</v>
      </c>
      <c r="H103" s="47" t="s">
        <v>26</v>
      </c>
      <c r="I103" s="47" t="s">
        <v>27</v>
      </c>
      <c r="J103" s="47" t="s">
        <v>28</v>
      </c>
      <c r="K103" s="47" t="s">
        <v>29</v>
      </c>
      <c r="L103" s="47" t="s">
        <v>174</v>
      </c>
      <c r="M103" s="47" t="s">
        <v>205</v>
      </c>
      <c r="N103" s="47" t="s">
        <v>206</v>
      </c>
    </row>
    <row r="104" spans="1:14" ht="15" hidden="1" customHeight="1" x14ac:dyDescent="0.2">
      <c r="A104" s="51"/>
      <c r="B104" s="47" t="s">
        <v>31</v>
      </c>
      <c r="C104" s="47"/>
      <c r="D104" s="47"/>
      <c r="E104" s="47"/>
      <c r="F104" s="47"/>
      <c r="G104" s="47"/>
      <c r="H104" s="47"/>
      <c r="I104" s="45"/>
      <c r="J104" s="45"/>
      <c r="K104" s="45"/>
      <c r="L104" s="45">
        <f>C104*F104*I104</f>
        <v>0</v>
      </c>
      <c r="M104" s="45">
        <f t="shared" ref="M104:N104" si="9">D104*G104*J104</f>
        <v>0</v>
      </c>
      <c r="N104" s="45">
        <f t="shared" si="9"/>
        <v>0</v>
      </c>
    </row>
    <row r="105" spans="1:14" hidden="1" x14ac:dyDescent="0.2">
      <c r="A105" s="47" t="s">
        <v>123</v>
      </c>
      <c r="B105" s="47" t="s">
        <v>124</v>
      </c>
      <c r="C105" s="47" t="s">
        <v>1</v>
      </c>
      <c r="D105" s="47" t="s">
        <v>1</v>
      </c>
      <c r="E105" s="47" t="s">
        <v>1</v>
      </c>
      <c r="F105" s="47" t="s">
        <v>1</v>
      </c>
      <c r="G105" s="47" t="s">
        <v>1</v>
      </c>
      <c r="H105" s="47" t="s">
        <v>1</v>
      </c>
      <c r="I105" s="47" t="s">
        <v>1</v>
      </c>
      <c r="J105" s="47" t="s">
        <v>1</v>
      </c>
      <c r="K105" s="47" t="s">
        <v>1</v>
      </c>
      <c r="L105" s="55">
        <f>L104</f>
        <v>0</v>
      </c>
      <c r="M105" s="55">
        <f t="shared" ref="M105:N105" si="10">M104</f>
        <v>0</v>
      </c>
      <c r="N105" s="55">
        <f t="shared" si="10"/>
        <v>0</v>
      </c>
    </row>
    <row r="106" spans="1:14" hidden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</row>
    <row r="107" spans="1:14" hidden="1" x14ac:dyDescent="0.2">
      <c r="A107" s="214" t="s">
        <v>399</v>
      </c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3"/>
      <c r="M107" s="23"/>
      <c r="N107" s="23"/>
    </row>
    <row r="108" spans="1:14" hidden="1" x14ac:dyDescent="0.2">
      <c r="A108" s="60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</row>
    <row r="109" spans="1:14" ht="17.25" hidden="1" customHeight="1" x14ac:dyDescent="0.2">
      <c r="A109" s="200" t="s">
        <v>10</v>
      </c>
      <c r="B109" s="194" t="s">
        <v>11</v>
      </c>
      <c r="C109" s="208" t="s">
        <v>211</v>
      </c>
      <c r="D109" s="208"/>
      <c r="E109" s="208"/>
      <c r="F109" s="208" t="s">
        <v>212</v>
      </c>
      <c r="G109" s="208"/>
      <c r="H109" s="208"/>
      <c r="I109" s="208" t="s">
        <v>213</v>
      </c>
      <c r="J109" s="208"/>
      <c r="K109" s="208"/>
      <c r="L109" s="23"/>
      <c r="M109" s="23"/>
      <c r="N109" s="23"/>
    </row>
    <row r="110" spans="1:14" hidden="1" x14ac:dyDescent="0.2">
      <c r="A110" s="200"/>
      <c r="B110" s="194"/>
      <c r="C110" s="49" t="s">
        <v>7</v>
      </c>
      <c r="D110" s="49" t="s">
        <v>8</v>
      </c>
      <c r="E110" s="49" t="s">
        <v>9</v>
      </c>
      <c r="F110" s="49" t="s">
        <v>7</v>
      </c>
      <c r="G110" s="49" t="s">
        <v>8</v>
      </c>
      <c r="H110" s="49" t="s">
        <v>9</v>
      </c>
      <c r="I110" s="49" t="s">
        <v>7</v>
      </c>
      <c r="J110" s="49" t="s">
        <v>8</v>
      </c>
      <c r="K110" s="49" t="s">
        <v>400</v>
      </c>
      <c r="L110" s="23"/>
      <c r="M110" s="23"/>
      <c r="N110" s="23"/>
    </row>
    <row r="111" spans="1:14" ht="55.5" hidden="1" customHeight="1" x14ac:dyDescent="0.2">
      <c r="A111" s="200"/>
      <c r="B111" s="194"/>
      <c r="C111" s="46" t="s">
        <v>84</v>
      </c>
      <c r="D111" s="46" t="s">
        <v>85</v>
      </c>
      <c r="E111" s="46" t="s">
        <v>86</v>
      </c>
      <c r="F111" s="46" t="s">
        <v>84</v>
      </c>
      <c r="G111" s="46" t="s">
        <v>85</v>
      </c>
      <c r="H111" s="46" t="s">
        <v>86</v>
      </c>
      <c r="I111" s="46" t="s">
        <v>84</v>
      </c>
      <c r="J111" s="46" t="s">
        <v>85</v>
      </c>
      <c r="K111" s="46" t="s">
        <v>86</v>
      </c>
      <c r="L111" s="23"/>
      <c r="M111" s="23"/>
      <c r="N111" s="23"/>
    </row>
    <row r="112" spans="1:14" hidden="1" x14ac:dyDescent="0.2">
      <c r="A112" s="47" t="s">
        <v>19</v>
      </c>
      <c r="B112" s="47" t="s">
        <v>20</v>
      </c>
      <c r="C112" s="47" t="s">
        <v>21</v>
      </c>
      <c r="D112" s="47" t="s">
        <v>22</v>
      </c>
      <c r="E112" s="47" t="s">
        <v>23</v>
      </c>
      <c r="F112" s="47" t="s">
        <v>24</v>
      </c>
      <c r="G112" s="47" t="s">
        <v>25</v>
      </c>
      <c r="H112" s="47" t="s">
        <v>26</v>
      </c>
      <c r="I112" s="47" t="s">
        <v>27</v>
      </c>
      <c r="J112" s="47" t="s">
        <v>28</v>
      </c>
      <c r="K112" s="47" t="s">
        <v>29</v>
      </c>
      <c r="L112" s="23"/>
      <c r="M112" s="23"/>
      <c r="N112" s="23"/>
    </row>
    <row r="113" spans="1:14" hidden="1" x14ac:dyDescent="0.2">
      <c r="A113" s="51"/>
      <c r="B113" s="47" t="s">
        <v>31</v>
      </c>
      <c r="C113" s="51"/>
      <c r="D113" s="51"/>
      <c r="E113" s="51"/>
      <c r="F113" s="51"/>
      <c r="G113" s="51"/>
      <c r="H113" s="51"/>
      <c r="I113" s="51"/>
      <c r="J113" s="51"/>
      <c r="K113" s="51"/>
      <c r="L113" s="23"/>
      <c r="M113" s="23"/>
      <c r="N113" s="23"/>
    </row>
    <row r="114" spans="1:14" hidden="1" x14ac:dyDescent="0.2">
      <c r="A114" s="47" t="s">
        <v>123</v>
      </c>
      <c r="B114" s="47" t="s">
        <v>124</v>
      </c>
      <c r="C114" s="47" t="s">
        <v>1</v>
      </c>
      <c r="D114" s="47" t="s">
        <v>1</v>
      </c>
      <c r="E114" s="47" t="s">
        <v>1</v>
      </c>
      <c r="F114" s="47" t="s">
        <v>1</v>
      </c>
      <c r="G114" s="47" t="s">
        <v>1</v>
      </c>
      <c r="H114" s="47" t="s">
        <v>1</v>
      </c>
      <c r="I114" s="51"/>
      <c r="J114" s="51"/>
      <c r="K114" s="51"/>
      <c r="L114" s="23"/>
      <c r="M114" s="23"/>
      <c r="N114" s="23"/>
    </row>
    <row r="115" spans="1:14" hidden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hidden="1" x14ac:dyDescent="0.2">
      <c r="A116" s="221" t="s">
        <v>465</v>
      </c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3"/>
      <c r="M116" s="23"/>
      <c r="N116" s="23"/>
    </row>
    <row r="117" spans="1:14" hidden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1:14" ht="27" hidden="1" customHeight="1" x14ac:dyDescent="0.2">
      <c r="A118" s="194" t="s">
        <v>201</v>
      </c>
      <c r="B118" s="194" t="s">
        <v>11</v>
      </c>
      <c r="C118" s="208" t="s">
        <v>214</v>
      </c>
      <c r="D118" s="208"/>
      <c r="E118" s="208"/>
      <c r="F118" s="208" t="s">
        <v>215</v>
      </c>
      <c r="G118" s="208"/>
      <c r="H118" s="208"/>
      <c r="I118" s="200" t="s">
        <v>216</v>
      </c>
      <c r="J118" s="200"/>
      <c r="K118" s="200"/>
      <c r="L118" s="23"/>
      <c r="M118" s="23"/>
      <c r="N118" s="23"/>
    </row>
    <row r="119" spans="1:14" ht="16.5" hidden="1" customHeight="1" x14ac:dyDescent="0.2">
      <c r="A119" s="194"/>
      <c r="B119" s="194"/>
      <c r="C119" s="49" t="s">
        <v>7</v>
      </c>
      <c r="D119" s="49" t="s">
        <v>8</v>
      </c>
      <c r="E119" s="49" t="s">
        <v>9</v>
      </c>
      <c r="F119" s="49" t="s">
        <v>7</v>
      </c>
      <c r="G119" s="49" t="s">
        <v>8</v>
      </c>
      <c r="H119" s="49" t="s">
        <v>9</v>
      </c>
      <c r="I119" s="49" t="s">
        <v>7</v>
      </c>
      <c r="J119" s="49" t="s">
        <v>8</v>
      </c>
      <c r="K119" s="49" t="s">
        <v>9</v>
      </c>
      <c r="L119" s="23"/>
      <c r="M119" s="23"/>
      <c r="N119" s="23"/>
    </row>
    <row r="120" spans="1:14" ht="55.5" hidden="1" customHeight="1" x14ac:dyDescent="0.2">
      <c r="A120" s="194"/>
      <c r="B120" s="194"/>
      <c r="C120" s="46" t="s">
        <v>84</v>
      </c>
      <c r="D120" s="46" t="s">
        <v>85</v>
      </c>
      <c r="E120" s="46" t="s">
        <v>86</v>
      </c>
      <c r="F120" s="46" t="s">
        <v>84</v>
      </c>
      <c r="G120" s="46" t="s">
        <v>85</v>
      </c>
      <c r="H120" s="46" t="s">
        <v>86</v>
      </c>
      <c r="I120" s="46" t="s">
        <v>84</v>
      </c>
      <c r="J120" s="46" t="s">
        <v>85</v>
      </c>
      <c r="K120" s="46" t="s">
        <v>86</v>
      </c>
      <c r="L120" s="23"/>
      <c r="M120" s="23"/>
      <c r="N120" s="23"/>
    </row>
    <row r="121" spans="1:14" hidden="1" x14ac:dyDescent="0.2">
      <c r="A121" s="47" t="s">
        <v>19</v>
      </c>
      <c r="B121" s="47" t="s">
        <v>20</v>
      </c>
      <c r="C121" s="47" t="s">
        <v>21</v>
      </c>
      <c r="D121" s="47" t="s">
        <v>22</v>
      </c>
      <c r="E121" s="47" t="s">
        <v>23</v>
      </c>
      <c r="F121" s="47" t="s">
        <v>24</v>
      </c>
      <c r="G121" s="47" t="s">
        <v>25</v>
      </c>
      <c r="H121" s="47" t="s">
        <v>26</v>
      </c>
      <c r="I121" s="47" t="s">
        <v>27</v>
      </c>
      <c r="J121" s="47" t="s">
        <v>28</v>
      </c>
      <c r="K121" s="47" t="s">
        <v>29</v>
      </c>
      <c r="L121" s="23"/>
      <c r="M121" s="23"/>
      <c r="N121" s="23"/>
    </row>
    <row r="122" spans="1:14" ht="14.25" hidden="1" customHeight="1" x14ac:dyDescent="0.2">
      <c r="A122" s="15" t="s">
        <v>472</v>
      </c>
      <c r="B122" s="47" t="s">
        <v>31</v>
      </c>
      <c r="C122" s="51"/>
      <c r="D122" s="51"/>
      <c r="E122" s="51"/>
      <c r="F122" s="51"/>
      <c r="G122" s="51"/>
      <c r="H122" s="51"/>
      <c r="I122" s="45">
        <v>5854</v>
      </c>
      <c r="J122" s="45">
        <v>5854</v>
      </c>
      <c r="K122" s="45">
        <v>5854</v>
      </c>
      <c r="L122" s="23"/>
      <c r="M122" s="23"/>
      <c r="N122" s="23"/>
    </row>
    <row r="123" spans="1:14" ht="15.75" hidden="1" customHeight="1" x14ac:dyDescent="0.2">
      <c r="A123" s="15" t="s">
        <v>471</v>
      </c>
      <c r="B123" s="47" t="s">
        <v>33</v>
      </c>
      <c r="C123" s="51"/>
      <c r="D123" s="51"/>
      <c r="E123" s="51"/>
      <c r="F123" s="51"/>
      <c r="G123" s="51"/>
      <c r="H123" s="51"/>
      <c r="I123" s="45">
        <v>12600</v>
      </c>
      <c r="J123" s="45">
        <v>12600</v>
      </c>
      <c r="K123" s="45">
        <v>12600</v>
      </c>
      <c r="L123" s="23"/>
      <c r="M123" s="23"/>
      <c r="N123" s="23"/>
    </row>
    <row r="124" spans="1:14" ht="15.75" hidden="1" customHeight="1" x14ac:dyDescent="0.2">
      <c r="A124" s="15" t="s">
        <v>470</v>
      </c>
      <c r="B124" s="47" t="s">
        <v>383</v>
      </c>
      <c r="C124" s="51"/>
      <c r="D124" s="51"/>
      <c r="E124" s="51"/>
      <c r="F124" s="51"/>
      <c r="G124" s="51"/>
      <c r="H124" s="51"/>
      <c r="I124" s="45">
        <v>155100</v>
      </c>
      <c r="J124" s="45">
        <v>155100</v>
      </c>
      <c r="K124" s="45">
        <v>155100</v>
      </c>
      <c r="L124" s="23"/>
      <c r="M124" s="23"/>
      <c r="N124" s="23"/>
    </row>
    <row r="125" spans="1:14" ht="28.5" hidden="1" customHeight="1" x14ac:dyDescent="0.2">
      <c r="A125" s="15" t="s">
        <v>469</v>
      </c>
      <c r="B125" s="47" t="s">
        <v>438</v>
      </c>
      <c r="C125" s="51"/>
      <c r="D125" s="51"/>
      <c r="E125" s="51"/>
      <c r="F125" s="51"/>
      <c r="G125" s="51"/>
      <c r="H125" s="51"/>
      <c r="I125" s="45">
        <v>9900</v>
      </c>
      <c r="J125" s="45">
        <v>9900</v>
      </c>
      <c r="K125" s="45">
        <v>9900</v>
      </c>
      <c r="L125" s="23"/>
      <c r="M125" s="23"/>
      <c r="N125" s="23"/>
    </row>
    <row r="126" spans="1:14" ht="27.75" hidden="1" customHeight="1" x14ac:dyDescent="0.2">
      <c r="A126" s="15" t="s">
        <v>468</v>
      </c>
      <c r="B126" s="47" t="s">
        <v>437</v>
      </c>
      <c r="C126" s="51"/>
      <c r="D126" s="51"/>
      <c r="E126" s="51"/>
      <c r="F126" s="51"/>
      <c r="G126" s="51"/>
      <c r="H126" s="51"/>
      <c r="I126" s="45">
        <v>80000</v>
      </c>
      <c r="J126" s="45">
        <v>80000</v>
      </c>
      <c r="K126" s="45">
        <v>80000</v>
      </c>
      <c r="L126" s="23"/>
      <c r="M126" s="23"/>
      <c r="N126" s="23"/>
    </row>
    <row r="127" spans="1:14" ht="13.5" hidden="1" customHeight="1" x14ac:dyDescent="0.2">
      <c r="A127" s="47" t="s">
        <v>123</v>
      </c>
      <c r="B127" s="47" t="s">
        <v>124</v>
      </c>
      <c r="C127" s="47" t="s">
        <v>1</v>
      </c>
      <c r="D127" s="47" t="s">
        <v>1</v>
      </c>
      <c r="E127" s="47" t="s">
        <v>1</v>
      </c>
      <c r="F127" s="47" t="s">
        <v>1</v>
      </c>
      <c r="G127" s="47" t="s">
        <v>1</v>
      </c>
      <c r="H127" s="47" t="s">
        <v>1</v>
      </c>
      <c r="I127" s="55">
        <f>SUM(I122:I126)</f>
        <v>263454</v>
      </c>
      <c r="J127" s="55">
        <f t="shared" ref="J127:K127" si="11">SUM(J122:J126)</f>
        <v>263454</v>
      </c>
      <c r="K127" s="55">
        <f t="shared" si="11"/>
        <v>263454</v>
      </c>
      <c r="L127" s="23"/>
      <c r="M127" s="23"/>
      <c r="N127" s="23"/>
    </row>
    <row r="128" spans="1:14" hidden="1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</row>
    <row r="129" spans="1:14" hidden="1" x14ac:dyDescent="0.2">
      <c r="A129" s="214" t="s">
        <v>466</v>
      </c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</row>
    <row r="130" spans="1:14" hidden="1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</row>
    <row r="131" spans="1:14" ht="18" hidden="1" customHeight="1" x14ac:dyDescent="0.2">
      <c r="A131" s="200" t="s">
        <v>201</v>
      </c>
      <c r="B131" s="194" t="s">
        <v>11</v>
      </c>
      <c r="C131" s="194" t="s">
        <v>211</v>
      </c>
      <c r="D131" s="194"/>
      <c r="E131" s="194"/>
      <c r="F131" s="194" t="s">
        <v>212</v>
      </c>
      <c r="G131" s="194"/>
      <c r="H131" s="194"/>
      <c r="I131" s="194" t="s">
        <v>213</v>
      </c>
      <c r="J131" s="194"/>
      <c r="K131" s="194"/>
      <c r="L131" s="23"/>
      <c r="M131" s="23"/>
      <c r="N131" s="23"/>
    </row>
    <row r="132" spans="1:14" ht="14.25" hidden="1" customHeight="1" x14ac:dyDescent="0.2">
      <c r="A132" s="200"/>
      <c r="B132" s="194"/>
      <c r="C132" s="49" t="s">
        <v>7</v>
      </c>
      <c r="D132" s="49" t="s">
        <v>8</v>
      </c>
      <c r="E132" s="49" t="s">
        <v>9</v>
      </c>
      <c r="F132" s="49" t="s">
        <v>7</v>
      </c>
      <c r="G132" s="49" t="s">
        <v>8</v>
      </c>
      <c r="H132" s="49" t="s">
        <v>9</v>
      </c>
      <c r="I132" s="49" t="s">
        <v>7</v>
      </c>
      <c r="J132" s="49" t="s">
        <v>8</v>
      </c>
      <c r="K132" s="49" t="s">
        <v>9</v>
      </c>
      <c r="L132" s="23"/>
      <c r="M132" s="23"/>
      <c r="N132" s="23"/>
    </row>
    <row r="133" spans="1:14" ht="54" hidden="1" customHeight="1" x14ac:dyDescent="0.2">
      <c r="A133" s="200"/>
      <c r="B133" s="194"/>
      <c r="C133" s="46" t="s">
        <v>84</v>
      </c>
      <c r="D133" s="46" t="s">
        <v>85</v>
      </c>
      <c r="E133" s="46" t="s">
        <v>86</v>
      </c>
      <c r="F133" s="46" t="s">
        <v>84</v>
      </c>
      <c r="G133" s="46" t="s">
        <v>85</v>
      </c>
      <c r="H133" s="46" t="s">
        <v>86</v>
      </c>
      <c r="I133" s="46" t="s">
        <v>84</v>
      </c>
      <c r="J133" s="46" t="s">
        <v>85</v>
      </c>
      <c r="K133" s="46" t="s">
        <v>86</v>
      </c>
      <c r="L133" s="23"/>
      <c r="M133" s="23"/>
      <c r="N133" s="23"/>
    </row>
    <row r="134" spans="1:14" hidden="1" x14ac:dyDescent="0.2">
      <c r="A134" s="47" t="s">
        <v>19</v>
      </c>
      <c r="B134" s="47" t="s">
        <v>20</v>
      </c>
      <c r="C134" s="47" t="s">
        <v>21</v>
      </c>
      <c r="D134" s="47" t="s">
        <v>22</v>
      </c>
      <c r="E134" s="47" t="s">
        <v>23</v>
      </c>
      <c r="F134" s="47" t="s">
        <v>24</v>
      </c>
      <c r="G134" s="47" t="s">
        <v>25</v>
      </c>
      <c r="H134" s="47" t="s">
        <v>26</v>
      </c>
      <c r="I134" s="47" t="s">
        <v>27</v>
      </c>
      <c r="J134" s="47" t="s">
        <v>28</v>
      </c>
      <c r="K134" s="47" t="s">
        <v>29</v>
      </c>
      <c r="L134" s="23"/>
      <c r="M134" s="23"/>
      <c r="N134" s="23"/>
    </row>
    <row r="135" spans="1:14" hidden="1" x14ac:dyDescent="0.2">
      <c r="A135" s="51"/>
      <c r="B135" s="47" t="s">
        <v>31</v>
      </c>
      <c r="C135" s="51"/>
      <c r="D135" s="51"/>
      <c r="E135" s="51"/>
      <c r="F135" s="51"/>
      <c r="G135" s="51"/>
      <c r="H135" s="51"/>
      <c r="I135" s="51"/>
      <c r="J135" s="51"/>
      <c r="K135" s="51"/>
      <c r="L135" s="23"/>
      <c r="M135" s="23"/>
      <c r="N135" s="23"/>
    </row>
    <row r="136" spans="1:14" hidden="1" x14ac:dyDescent="0.2">
      <c r="A136" s="47" t="s">
        <v>123</v>
      </c>
      <c r="B136" s="47" t="s">
        <v>124</v>
      </c>
      <c r="C136" s="47" t="s">
        <v>1</v>
      </c>
      <c r="D136" s="47" t="s">
        <v>1</v>
      </c>
      <c r="E136" s="47" t="s">
        <v>1</v>
      </c>
      <c r="F136" s="47" t="s">
        <v>1</v>
      </c>
      <c r="G136" s="47" t="s">
        <v>1</v>
      </c>
      <c r="H136" s="47" t="s">
        <v>1</v>
      </c>
      <c r="I136" s="51"/>
      <c r="J136" s="51"/>
      <c r="K136" s="51"/>
      <c r="L136" s="23"/>
      <c r="M136" s="23"/>
      <c r="N136" s="23"/>
    </row>
    <row r="137" spans="1:14" hidden="1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1:14" ht="15.75" hidden="1" customHeight="1" x14ac:dyDescent="0.2">
      <c r="A138" s="214" t="s">
        <v>467</v>
      </c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</row>
    <row r="139" spans="1:14" hidden="1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1:14" ht="18" hidden="1" customHeight="1" x14ac:dyDescent="0.2">
      <c r="A140" s="200" t="s">
        <v>201</v>
      </c>
      <c r="B140" s="194" t="s">
        <v>11</v>
      </c>
      <c r="C140" s="208" t="s">
        <v>211</v>
      </c>
      <c r="D140" s="208"/>
      <c r="E140" s="208"/>
      <c r="F140" s="208" t="s">
        <v>212</v>
      </c>
      <c r="G140" s="208"/>
      <c r="H140" s="208"/>
      <c r="I140" s="208" t="s">
        <v>213</v>
      </c>
      <c r="J140" s="208"/>
      <c r="K140" s="208"/>
      <c r="L140" s="23"/>
      <c r="M140" s="23"/>
      <c r="N140" s="23"/>
    </row>
    <row r="141" spans="1:14" ht="16.5" hidden="1" customHeight="1" x14ac:dyDescent="0.2">
      <c r="A141" s="200"/>
      <c r="B141" s="194"/>
      <c r="C141" s="49" t="s">
        <v>7</v>
      </c>
      <c r="D141" s="49" t="s">
        <v>8</v>
      </c>
      <c r="E141" s="49" t="s">
        <v>9</v>
      </c>
      <c r="F141" s="49" t="s">
        <v>7</v>
      </c>
      <c r="G141" s="49" t="s">
        <v>8</v>
      </c>
      <c r="H141" s="49" t="s">
        <v>9</v>
      </c>
      <c r="I141" s="49" t="s">
        <v>7</v>
      </c>
      <c r="J141" s="49" t="s">
        <v>8</v>
      </c>
      <c r="K141" s="49" t="s">
        <v>9</v>
      </c>
      <c r="L141" s="23"/>
      <c r="M141" s="23"/>
      <c r="N141" s="23"/>
    </row>
    <row r="142" spans="1:14" ht="54" hidden="1" customHeight="1" x14ac:dyDescent="0.2">
      <c r="A142" s="200"/>
      <c r="B142" s="194"/>
      <c r="C142" s="46" t="s">
        <v>84</v>
      </c>
      <c r="D142" s="46" t="s">
        <v>85</v>
      </c>
      <c r="E142" s="46" t="s">
        <v>86</v>
      </c>
      <c r="F142" s="46" t="s">
        <v>84</v>
      </c>
      <c r="G142" s="46" t="s">
        <v>85</v>
      </c>
      <c r="H142" s="46" t="s">
        <v>86</v>
      </c>
      <c r="I142" s="46" t="s">
        <v>84</v>
      </c>
      <c r="J142" s="46" t="s">
        <v>85</v>
      </c>
      <c r="K142" s="46" t="s">
        <v>86</v>
      </c>
      <c r="L142" s="23"/>
      <c r="M142" s="23"/>
      <c r="N142" s="23"/>
    </row>
    <row r="143" spans="1:14" hidden="1" x14ac:dyDescent="0.2">
      <c r="A143" s="47" t="s">
        <v>19</v>
      </c>
      <c r="B143" s="47" t="s">
        <v>20</v>
      </c>
      <c r="C143" s="47" t="s">
        <v>21</v>
      </c>
      <c r="D143" s="47" t="s">
        <v>22</v>
      </c>
      <c r="E143" s="47" t="s">
        <v>23</v>
      </c>
      <c r="F143" s="47" t="s">
        <v>24</v>
      </c>
      <c r="G143" s="47" t="s">
        <v>25</v>
      </c>
      <c r="H143" s="47" t="s">
        <v>26</v>
      </c>
      <c r="I143" s="47" t="s">
        <v>27</v>
      </c>
      <c r="J143" s="47" t="s">
        <v>28</v>
      </c>
      <c r="K143" s="47" t="s">
        <v>29</v>
      </c>
      <c r="L143" s="23"/>
      <c r="M143" s="23"/>
      <c r="N143" s="23"/>
    </row>
    <row r="144" spans="1:14" hidden="1" x14ac:dyDescent="0.2">
      <c r="A144" s="51"/>
      <c r="B144" s="47" t="s">
        <v>31</v>
      </c>
      <c r="C144" s="51"/>
      <c r="D144" s="51"/>
      <c r="E144" s="51"/>
      <c r="F144" s="51"/>
      <c r="G144" s="51"/>
      <c r="H144" s="51"/>
      <c r="I144" s="51"/>
      <c r="J144" s="51"/>
      <c r="K144" s="51"/>
      <c r="L144" s="23"/>
      <c r="M144" s="23"/>
      <c r="N144" s="23"/>
    </row>
    <row r="145" spans="1:14" hidden="1" x14ac:dyDescent="0.2">
      <c r="A145" s="47" t="s">
        <v>123</v>
      </c>
      <c r="B145" s="47" t="s">
        <v>124</v>
      </c>
      <c r="C145" s="47" t="s">
        <v>1</v>
      </c>
      <c r="D145" s="47" t="s">
        <v>1</v>
      </c>
      <c r="E145" s="47" t="s">
        <v>1</v>
      </c>
      <c r="F145" s="47" t="s">
        <v>1</v>
      </c>
      <c r="G145" s="47" t="s">
        <v>1</v>
      </c>
      <c r="H145" s="47" t="s">
        <v>1</v>
      </c>
      <c r="I145" s="51"/>
      <c r="J145" s="51"/>
      <c r="K145" s="51"/>
      <c r="L145" s="23"/>
      <c r="M145" s="23"/>
      <c r="N145" s="23"/>
    </row>
  </sheetData>
  <mergeCells count="96">
    <mergeCell ref="A138:N138"/>
    <mergeCell ref="A140:A142"/>
    <mergeCell ref="B140:B142"/>
    <mergeCell ref="C140:E140"/>
    <mergeCell ref="F140:H140"/>
    <mergeCell ref="I140:K140"/>
    <mergeCell ref="A129:N129"/>
    <mergeCell ref="A131:A133"/>
    <mergeCell ref="B131:B133"/>
    <mergeCell ref="C131:E131"/>
    <mergeCell ref="F131:H131"/>
    <mergeCell ref="I131:K131"/>
    <mergeCell ref="A116:K116"/>
    <mergeCell ref="A118:A120"/>
    <mergeCell ref="B118:B120"/>
    <mergeCell ref="C118:E118"/>
    <mergeCell ref="F118:H118"/>
    <mergeCell ref="I118:K118"/>
    <mergeCell ref="A107:K107"/>
    <mergeCell ref="A109:A111"/>
    <mergeCell ref="B109:B111"/>
    <mergeCell ref="C109:E109"/>
    <mergeCell ref="F109:H109"/>
    <mergeCell ref="I109:K109"/>
    <mergeCell ref="L88:N88"/>
    <mergeCell ref="A100:A102"/>
    <mergeCell ref="B100:B102"/>
    <mergeCell ref="C100:E100"/>
    <mergeCell ref="F100:H100"/>
    <mergeCell ref="I100:K100"/>
    <mergeCell ref="L100:N100"/>
    <mergeCell ref="A86:K86"/>
    <mergeCell ref="A88:A90"/>
    <mergeCell ref="B88:B90"/>
    <mergeCell ref="C88:E88"/>
    <mergeCell ref="F88:H88"/>
    <mergeCell ref="I88:K88"/>
    <mergeCell ref="A84:K84"/>
    <mergeCell ref="A48:N48"/>
    <mergeCell ref="A50:N50"/>
    <mergeCell ref="A52:A54"/>
    <mergeCell ref="B52:B54"/>
    <mergeCell ref="C52:E52"/>
    <mergeCell ref="A63:N63"/>
    <mergeCell ref="A65:A67"/>
    <mergeCell ref="B65:B67"/>
    <mergeCell ref="C65:E65"/>
    <mergeCell ref="F65:H65"/>
    <mergeCell ref="A82:K82"/>
    <mergeCell ref="E22:E23"/>
    <mergeCell ref="F22:F23"/>
    <mergeCell ref="M36:N36"/>
    <mergeCell ref="A38:N38"/>
    <mergeCell ref="A40:A43"/>
    <mergeCell ref="B40:B43"/>
    <mergeCell ref="C40:C43"/>
    <mergeCell ref="D40:K40"/>
    <mergeCell ref="L40:L43"/>
    <mergeCell ref="D41:D43"/>
    <mergeCell ref="E41:K41"/>
    <mergeCell ref="E42:E43"/>
    <mergeCell ref="F42:F43"/>
    <mergeCell ref="G42:G43"/>
    <mergeCell ref="H42:I42"/>
    <mergeCell ref="J42:K42"/>
    <mergeCell ref="H32:I32"/>
    <mergeCell ref="J32:K32"/>
    <mergeCell ref="M26:N26"/>
    <mergeCell ref="M27:N27"/>
    <mergeCell ref="A28:N28"/>
    <mergeCell ref="A30:A33"/>
    <mergeCell ref="B30:B33"/>
    <mergeCell ref="C30:C33"/>
    <mergeCell ref="D30:K30"/>
    <mergeCell ref="L30:L33"/>
    <mergeCell ref="D31:D33"/>
    <mergeCell ref="E31:K31"/>
    <mergeCell ref="E32:E33"/>
    <mergeCell ref="F32:F33"/>
    <mergeCell ref="G32:G33"/>
    <mergeCell ref="G22:G23"/>
    <mergeCell ref="A18:N18"/>
    <mergeCell ref="A1:K1"/>
    <mergeCell ref="A3:N3"/>
    <mergeCell ref="A5:A7"/>
    <mergeCell ref="B5:B7"/>
    <mergeCell ref="C5:E5"/>
    <mergeCell ref="H22:I22"/>
    <mergeCell ref="J22:K22"/>
    <mergeCell ref="A20:A23"/>
    <mergeCell ref="B20:B23"/>
    <mergeCell ref="C20:C23"/>
    <mergeCell ref="D20:K20"/>
    <mergeCell ref="L20:L23"/>
    <mergeCell ref="D21:D23"/>
    <mergeCell ref="E21:K21"/>
  </mergeCells>
  <pageMargins left="0.39370078740157483" right="0.19685039370078741" top="0.39370078740157483" bottom="0.19685039370078741" header="0.31496062992125984" footer="0.31496062992125984"/>
  <pageSetup paperSize="9" scale="69" orientation="landscape" r:id="rId1"/>
  <rowBreaks count="2" manualBreakCount="2">
    <brk id="26" max="16383" man="1"/>
    <brk id="10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237"/>
  <sheetViews>
    <sheetView tabSelected="1" view="pageBreakPreview" topLeftCell="A129" zoomScaleNormal="100" zoomScaleSheetLayoutView="100" workbookViewId="0">
      <selection activeCell="L149" sqref="L149"/>
    </sheetView>
  </sheetViews>
  <sheetFormatPr defaultRowHeight="12.75" x14ac:dyDescent="0.2"/>
  <cols>
    <col min="1" max="1" width="36.42578125" customWidth="1"/>
    <col min="2" max="2" width="7.5703125" customWidth="1"/>
    <col min="3" max="3" width="13.42578125" customWidth="1"/>
    <col min="4" max="4" width="12.7109375" customWidth="1"/>
    <col min="5" max="5" width="12" customWidth="1"/>
    <col min="6" max="6" width="11.140625" customWidth="1"/>
    <col min="7" max="8" width="10.85546875" customWidth="1"/>
    <col min="9" max="9" width="12" customWidth="1"/>
    <col min="10" max="11" width="11.28515625" customWidth="1"/>
    <col min="12" max="12" width="13.85546875" customWidth="1"/>
    <col min="13" max="13" width="11.42578125" customWidth="1"/>
    <col min="14" max="14" width="12.7109375" customWidth="1"/>
    <col min="16" max="16" width="10.140625" bestFit="1" customWidth="1"/>
  </cols>
  <sheetData>
    <row r="2" spans="1:14" ht="15.75" customHeight="1" x14ac:dyDescent="0.2">
      <c r="A2" s="214" t="s">
        <v>491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14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14" t="s">
        <v>492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1:14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.75" customHeight="1" x14ac:dyDescent="0.2">
      <c r="A6" s="215" t="s">
        <v>10</v>
      </c>
      <c r="B6" s="194" t="s">
        <v>11</v>
      </c>
      <c r="C6" s="233" t="s">
        <v>83</v>
      </c>
      <c r="D6" s="234"/>
      <c r="E6" s="235"/>
      <c r="F6" s="23"/>
      <c r="G6" s="23"/>
      <c r="H6" s="23"/>
      <c r="I6" s="23"/>
      <c r="J6" s="23"/>
      <c r="K6" s="23"/>
      <c r="L6" s="23"/>
      <c r="M6" s="23"/>
      <c r="N6" s="23"/>
    </row>
    <row r="7" spans="1:14" ht="15.75" customHeight="1" x14ac:dyDescent="0.2">
      <c r="A7" s="215"/>
      <c r="B7" s="194"/>
      <c r="C7" s="12" t="s">
        <v>8</v>
      </c>
      <c r="D7" s="12" t="s">
        <v>9</v>
      </c>
      <c r="E7" s="12" t="s">
        <v>616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ht="40.5" customHeight="1" x14ac:dyDescent="0.2">
      <c r="A8" s="215"/>
      <c r="B8" s="194"/>
      <c r="C8" s="46" t="s">
        <v>84</v>
      </c>
      <c r="D8" s="46" t="s">
        <v>85</v>
      </c>
      <c r="E8" s="46" t="s">
        <v>86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x14ac:dyDescent="0.2">
      <c r="A9" s="12" t="s">
        <v>19</v>
      </c>
      <c r="B9" s="12" t="s">
        <v>20</v>
      </c>
      <c r="C9" s="12" t="s">
        <v>21</v>
      </c>
      <c r="D9" s="12" t="s">
        <v>22</v>
      </c>
      <c r="E9" s="12" t="s">
        <v>23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76.5" x14ac:dyDescent="0.2">
      <c r="A10" s="15" t="s">
        <v>217</v>
      </c>
      <c r="B10" s="99" t="s">
        <v>88</v>
      </c>
      <c r="C10" s="45">
        <v>0</v>
      </c>
      <c r="D10" s="45">
        <v>0</v>
      </c>
      <c r="E10" s="45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43.5" customHeight="1" x14ac:dyDescent="0.2">
      <c r="A11" s="15" t="s">
        <v>218</v>
      </c>
      <c r="B11" s="99" t="s">
        <v>90</v>
      </c>
      <c r="C11" s="45">
        <v>0</v>
      </c>
      <c r="D11" s="45">
        <v>0</v>
      </c>
      <c r="E11" s="45">
        <v>0</v>
      </c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25.5" x14ac:dyDescent="0.2">
      <c r="A12" s="15" t="s">
        <v>219</v>
      </c>
      <c r="B12" s="99" t="s">
        <v>92</v>
      </c>
      <c r="C12" s="45">
        <f>SUM(C13:C24)</f>
        <v>10656441.66</v>
      </c>
      <c r="D12" s="45">
        <f>SUM(D13:D24)</f>
        <v>9700765</v>
      </c>
      <c r="E12" s="45">
        <f>SUM(E13:E24)</f>
        <v>9700765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x14ac:dyDescent="0.2">
      <c r="A13" s="51" t="s">
        <v>59</v>
      </c>
      <c r="B13" s="236" t="s">
        <v>220</v>
      </c>
      <c r="C13" s="192">
        <f>L47+O47</f>
        <v>203663.3</v>
      </c>
      <c r="D13" s="192">
        <f>M47</f>
        <v>193644</v>
      </c>
      <c r="E13" s="192">
        <f>N47</f>
        <v>193644</v>
      </c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" customHeight="1" x14ac:dyDescent="0.2">
      <c r="A14" s="51" t="s">
        <v>493</v>
      </c>
      <c r="B14" s="237"/>
      <c r="C14" s="192"/>
      <c r="D14" s="192"/>
      <c r="E14" s="192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5.75" customHeight="1" x14ac:dyDescent="0.2">
      <c r="A15" s="51" t="s">
        <v>494</v>
      </c>
      <c r="B15" s="99" t="s">
        <v>221</v>
      </c>
      <c r="C15" s="45">
        <f>I57</f>
        <v>58860</v>
      </c>
      <c r="D15" s="45">
        <f>J57</f>
        <v>58860</v>
      </c>
      <c r="E15" s="45">
        <f>K57</f>
        <v>58860</v>
      </c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7.25" customHeight="1" x14ac:dyDescent="0.2">
      <c r="A16" s="51" t="s">
        <v>632</v>
      </c>
      <c r="B16" s="99" t="s">
        <v>222</v>
      </c>
      <c r="C16" s="45">
        <f>I71+L71</f>
        <v>917074.40999999992</v>
      </c>
      <c r="D16" s="45">
        <f>J71</f>
        <v>917074.41999999993</v>
      </c>
      <c r="E16" s="45">
        <f>K71</f>
        <v>917074.41999999993</v>
      </c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7.25" customHeight="1" x14ac:dyDescent="0.2">
      <c r="A17" s="106" t="s">
        <v>625</v>
      </c>
      <c r="B17" s="105" t="s">
        <v>223</v>
      </c>
      <c r="C17" s="102">
        <f>I81+L81</f>
        <v>2283273.44</v>
      </c>
      <c r="D17" s="102">
        <f>J81</f>
        <v>1338907.58</v>
      </c>
      <c r="E17" s="102">
        <f>K81</f>
        <v>1338907.58</v>
      </c>
      <c r="F17" s="114"/>
      <c r="G17" s="114"/>
      <c r="H17" s="114"/>
      <c r="I17" s="23"/>
      <c r="J17" s="23"/>
      <c r="K17" s="23"/>
      <c r="L17" s="23"/>
      <c r="M17" s="23"/>
      <c r="N17" s="23"/>
    </row>
    <row r="18" spans="1:14" ht="15.75" customHeight="1" x14ac:dyDescent="0.2">
      <c r="A18" s="51" t="s">
        <v>496</v>
      </c>
      <c r="B18" s="105" t="s">
        <v>224</v>
      </c>
      <c r="C18" s="45">
        <f>L90</f>
        <v>0</v>
      </c>
      <c r="D18" s="45">
        <f>M90</f>
        <v>0</v>
      </c>
      <c r="E18" s="45">
        <f>N90</f>
        <v>0</v>
      </c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2">
      <c r="A19" s="51" t="s">
        <v>497</v>
      </c>
      <c r="B19" s="105" t="s">
        <v>225</v>
      </c>
      <c r="C19" s="45">
        <f>I115</f>
        <v>1434283</v>
      </c>
      <c r="D19" s="45">
        <f>J115</f>
        <v>1434283</v>
      </c>
      <c r="E19" s="45">
        <f>K115</f>
        <v>1434283</v>
      </c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5.75" customHeight="1" x14ac:dyDescent="0.2">
      <c r="A20" s="51" t="s">
        <v>498</v>
      </c>
      <c r="B20" s="105" t="s">
        <v>226</v>
      </c>
      <c r="C20" s="45">
        <f>I124</f>
        <v>1291.51</v>
      </c>
      <c r="D20" s="45">
        <f>J124</f>
        <v>0</v>
      </c>
      <c r="E20" s="45">
        <f>K124</f>
        <v>0</v>
      </c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28.5" customHeight="1" x14ac:dyDescent="0.2">
      <c r="A21" s="15" t="s">
        <v>499</v>
      </c>
      <c r="B21" s="105" t="s">
        <v>227</v>
      </c>
      <c r="C21" s="45">
        <f>I133</f>
        <v>96000</v>
      </c>
      <c r="D21" s="45">
        <f>J133</f>
        <v>96000</v>
      </c>
      <c r="E21" s="45">
        <f>K133</f>
        <v>96000</v>
      </c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78" customHeight="1" x14ac:dyDescent="0.2">
      <c r="A22" s="15" t="s">
        <v>500</v>
      </c>
      <c r="B22" s="105" t="s">
        <v>228</v>
      </c>
      <c r="C22" s="45">
        <f>I149</f>
        <v>1297150</v>
      </c>
      <c r="D22" s="45">
        <f>J149</f>
        <v>1297150</v>
      </c>
      <c r="E22" s="45">
        <f>K149</f>
        <v>1297150</v>
      </c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27.75" customHeight="1" x14ac:dyDescent="0.2">
      <c r="A23" s="15" t="s">
        <v>501</v>
      </c>
      <c r="B23" s="173" t="s">
        <v>93</v>
      </c>
      <c r="C23" s="45">
        <f>I168</f>
        <v>0</v>
      </c>
      <c r="D23" s="45">
        <f>J168</f>
        <v>0</v>
      </c>
      <c r="E23" s="45">
        <f>K168</f>
        <v>0</v>
      </c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7.25" customHeight="1" x14ac:dyDescent="0.2">
      <c r="A24" s="15" t="s">
        <v>502</v>
      </c>
      <c r="B24" s="173" t="s">
        <v>641</v>
      </c>
      <c r="C24" s="45">
        <f>SUM(C25:C31)</f>
        <v>4364846</v>
      </c>
      <c r="D24" s="92">
        <f t="shared" ref="D24:E24" si="0">SUM(D25:D31)</f>
        <v>4364846</v>
      </c>
      <c r="E24" s="92">
        <f t="shared" si="0"/>
        <v>4364846</v>
      </c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41.25" customHeight="1" x14ac:dyDescent="0.2">
      <c r="A25" s="15" t="s">
        <v>592</v>
      </c>
      <c r="B25" s="70" t="s">
        <v>716</v>
      </c>
      <c r="C25" s="92">
        <f>I177</f>
        <v>0</v>
      </c>
      <c r="D25" s="92">
        <f>J177</f>
        <v>0</v>
      </c>
      <c r="E25" s="92">
        <f>K177</f>
        <v>0</v>
      </c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7.25" customHeight="1" x14ac:dyDescent="0.2">
      <c r="A26" s="15" t="s">
        <v>593</v>
      </c>
      <c r="B26" s="70" t="s">
        <v>717</v>
      </c>
      <c r="C26" s="92">
        <f>I186</f>
        <v>0</v>
      </c>
      <c r="D26" s="92">
        <f>J186</f>
        <v>0</v>
      </c>
      <c r="E26" s="92">
        <f>K186</f>
        <v>0</v>
      </c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28.5" customHeight="1" x14ac:dyDescent="0.2">
      <c r="A27" s="15" t="s">
        <v>594</v>
      </c>
      <c r="B27" s="70" t="s">
        <v>718</v>
      </c>
      <c r="C27" s="92">
        <f>I195</f>
        <v>202150</v>
      </c>
      <c r="D27" s="92">
        <f>J195</f>
        <v>202150</v>
      </c>
      <c r="E27" s="92">
        <f>K195</f>
        <v>202150</v>
      </c>
      <c r="F27" s="23"/>
      <c r="G27" s="23"/>
      <c r="H27" s="23"/>
      <c r="I27" s="23"/>
      <c r="J27" s="23"/>
      <c r="K27" s="23"/>
      <c r="L27" s="23"/>
      <c r="M27" s="23"/>
      <c r="N27" s="23"/>
    </row>
    <row r="28" spans="1:14" ht="27.75" customHeight="1" x14ac:dyDescent="0.2">
      <c r="A28" s="15" t="s">
        <v>595</v>
      </c>
      <c r="B28" s="70" t="s">
        <v>719</v>
      </c>
      <c r="C28" s="92">
        <f>I204</f>
        <v>0</v>
      </c>
      <c r="D28" s="92">
        <f>J204</f>
        <v>0</v>
      </c>
      <c r="E28" s="92">
        <f>K204</f>
        <v>0</v>
      </c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17.25" customHeight="1" x14ac:dyDescent="0.2">
      <c r="A29" s="15" t="s">
        <v>596</v>
      </c>
      <c r="B29" s="70" t="s">
        <v>720</v>
      </c>
      <c r="C29" s="92">
        <f>I213</f>
        <v>190000</v>
      </c>
      <c r="D29" s="92">
        <f>J213</f>
        <v>190000</v>
      </c>
      <c r="E29" s="92">
        <f>K213</f>
        <v>190000</v>
      </c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28.5" customHeight="1" x14ac:dyDescent="0.2">
      <c r="A30" s="15" t="s">
        <v>597</v>
      </c>
      <c r="B30" s="70" t="s">
        <v>721</v>
      </c>
      <c r="C30" s="92">
        <f>I228+L228</f>
        <v>3959696</v>
      </c>
      <c r="D30" s="92">
        <f>J228</f>
        <v>3959696</v>
      </c>
      <c r="E30" s="92">
        <f>K228</f>
        <v>3959696</v>
      </c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30" customHeight="1" x14ac:dyDescent="0.2">
      <c r="A31" s="15" t="s">
        <v>598</v>
      </c>
      <c r="B31" s="70" t="s">
        <v>722</v>
      </c>
      <c r="C31" s="92">
        <f>I237</f>
        <v>13000</v>
      </c>
      <c r="D31" s="92">
        <f>J237</f>
        <v>13000</v>
      </c>
      <c r="E31" s="92">
        <f>K237</f>
        <v>13000</v>
      </c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66.75" customHeight="1" x14ac:dyDescent="0.2">
      <c r="A32" s="15" t="s">
        <v>229</v>
      </c>
      <c r="B32" s="99" t="s">
        <v>110</v>
      </c>
      <c r="C32" s="45">
        <v>0</v>
      </c>
      <c r="D32" s="45">
        <v>0</v>
      </c>
      <c r="E32" s="45">
        <v>0</v>
      </c>
      <c r="F32" s="23"/>
      <c r="G32" s="23"/>
      <c r="H32" s="23"/>
      <c r="I32" s="23"/>
      <c r="J32" s="23"/>
      <c r="K32" s="23"/>
      <c r="L32" s="23"/>
      <c r="M32" s="23"/>
      <c r="N32" s="23"/>
    </row>
    <row r="33" spans="1:15" ht="41.25" customHeight="1" x14ac:dyDescent="0.2">
      <c r="A33" s="15" t="s">
        <v>230</v>
      </c>
      <c r="B33" s="99" t="s">
        <v>112</v>
      </c>
      <c r="C33" s="45">
        <v>0</v>
      </c>
      <c r="D33" s="45">
        <v>0</v>
      </c>
      <c r="E33" s="45">
        <v>0</v>
      </c>
      <c r="F33" s="23"/>
      <c r="G33" s="23"/>
      <c r="H33" s="23"/>
      <c r="I33" s="23"/>
      <c r="J33" s="23"/>
      <c r="K33" s="23"/>
      <c r="L33" s="23"/>
      <c r="M33" s="23"/>
      <c r="N33" s="23"/>
    </row>
    <row r="34" spans="1:15" ht="38.25" x14ac:dyDescent="0.2">
      <c r="A34" s="15" t="s">
        <v>231</v>
      </c>
      <c r="B34" s="99" t="s">
        <v>114</v>
      </c>
      <c r="C34" s="55">
        <f>C10+C11+C12+C32+C33</f>
        <v>10656441.66</v>
      </c>
      <c r="D34" s="55">
        <f>D10+D11+D12+D32+D33</f>
        <v>9700765</v>
      </c>
      <c r="E34" s="55">
        <f>E10+E11+E12+E32+E33</f>
        <v>9700765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5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5" x14ac:dyDescent="0.2">
      <c r="A36" s="39" t="s">
        <v>599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5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5" ht="17.25" customHeight="1" x14ac:dyDescent="0.2">
      <c r="A38" s="227" t="s">
        <v>201</v>
      </c>
      <c r="B38" s="194" t="s">
        <v>11</v>
      </c>
      <c r="C38" s="208" t="s">
        <v>232</v>
      </c>
      <c r="D38" s="208"/>
      <c r="E38" s="208"/>
      <c r="F38" s="208" t="s">
        <v>233</v>
      </c>
      <c r="G38" s="208"/>
      <c r="H38" s="208"/>
      <c r="I38" s="208" t="s">
        <v>234</v>
      </c>
      <c r="J38" s="208"/>
      <c r="K38" s="208"/>
      <c r="L38" s="208" t="s">
        <v>83</v>
      </c>
      <c r="M38" s="208"/>
      <c r="N38" s="208"/>
      <c r="O38" s="230" t="s">
        <v>703</v>
      </c>
    </row>
    <row r="39" spans="1:15" ht="15.75" customHeight="1" x14ac:dyDescent="0.2">
      <c r="A39" s="228"/>
      <c r="B39" s="194"/>
      <c r="C39" s="105" t="s">
        <v>8</v>
      </c>
      <c r="D39" s="105" t="s">
        <v>9</v>
      </c>
      <c r="E39" s="105" t="s">
        <v>616</v>
      </c>
      <c r="F39" s="105" t="s">
        <v>8</v>
      </c>
      <c r="G39" s="105" t="s">
        <v>9</v>
      </c>
      <c r="H39" s="105" t="s">
        <v>616</v>
      </c>
      <c r="I39" s="105" t="s">
        <v>8</v>
      </c>
      <c r="J39" s="105" t="s">
        <v>9</v>
      </c>
      <c r="K39" s="105" t="s">
        <v>616</v>
      </c>
      <c r="L39" s="105" t="s">
        <v>8</v>
      </c>
      <c r="M39" s="105" t="s">
        <v>9</v>
      </c>
      <c r="N39" s="105" t="s">
        <v>616</v>
      </c>
      <c r="O39" s="231"/>
    </row>
    <row r="40" spans="1:15" ht="54.75" customHeight="1" x14ac:dyDescent="0.2">
      <c r="A40" s="229"/>
      <c r="B40" s="194"/>
      <c r="C40" s="46" t="s">
        <v>84</v>
      </c>
      <c r="D40" s="46" t="s">
        <v>85</v>
      </c>
      <c r="E40" s="46" t="s">
        <v>86</v>
      </c>
      <c r="F40" s="46" t="s">
        <v>84</v>
      </c>
      <c r="G40" s="46" t="s">
        <v>85</v>
      </c>
      <c r="H40" s="46" t="s">
        <v>86</v>
      </c>
      <c r="I40" s="46" t="s">
        <v>84</v>
      </c>
      <c r="J40" s="46" t="s">
        <v>85</v>
      </c>
      <c r="K40" s="46" t="s">
        <v>86</v>
      </c>
      <c r="L40" s="46" t="s">
        <v>84</v>
      </c>
      <c r="M40" s="46" t="s">
        <v>85</v>
      </c>
      <c r="N40" s="46" t="s">
        <v>86</v>
      </c>
      <c r="O40" s="232"/>
    </row>
    <row r="41" spans="1:15" x14ac:dyDescent="0.2">
      <c r="A41" s="12" t="s">
        <v>19</v>
      </c>
      <c r="B41" s="12" t="s">
        <v>20</v>
      </c>
      <c r="C41" s="12" t="s">
        <v>21</v>
      </c>
      <c r="D41" s="12" t="s">
        <v>22</v>
      </c>
      <c r="E41" s="12" t="s">
        <v>23</v>
      </c>
      <c r="F41" s="12" t="s">
        <v>24</v>
      </c>
      <c r="G41" s="12" t="s">
        <v>25</v>
      </c>
      <c r="H41" s="12" t="s">
        <v>26</v>
      </c>
      <c r="I41" s="12" t="s">
        <v>27</v>
      </c>
      <c r="J41" s="12" t="s">
        <v>28</v>
      </c>
      <c r="K41" s="12" t="s">
        <v>29</v>
      </c>
      <c r="L41" s="12" t="s">
        <v>174</v>
      </c>
      <c r="M41" s="12" t="s">
        <v>205</v>
      </c>
      <c r="N41" s="12" t="s">
        <v>206</v>
      </c>
      <c r="O41" s="148">
        <v>12</v>
      </c>
    </row>
    <row r="42" spans="1:15" s="75" customFormat="1" ht="15" customHeight="1" x14ac:dyDescent="0.2">
      <c r="A42" s="76" t="s">
        <v>504</v>
      </c>
      <c r="B42" s="74" t="s">
        <v>31</v>
      </c>
      <c r="C42" s="77">
        <v>5</v>
      </c>
      <c r="D42" s="77">
        <f>C42</f>
        <v>5</v>
      </c>
      <c r="E42" s="77">
        <f>C42</f>
        <v>5</v>
      </c>
      <c r="F42" s="77">
        <v>12</v>
      </c>
      <c r="G42" s="77">
        <f>F42</f>
        <v>12</v>
      </c>
      <c r="H42" s="77">
        <f>F42</f>
        <v>12</v>
      </c>
      <c r="I42" s="79">
        <v>175</v>
      </c>
      <c r="J42" s="79">
        <f>I42</f>
        <v>175</v>
      </c>
      <c r="K42" s="79">
        <f>I42</f>
        <v>175</v>
      </c>
      <c r="L42" s="79">
        <f>C42*F42*I42</f>
        <v>10500</v>
      </c>
      <c r="M42" s="79">
        <f>L42</f>
        <v>10500</v>
      </c>
      <c r="N42" s="79">
        <f>L42</f>
        <v>10500</v>
      </c>
      <c r="O42" s="79">
        <v>0</v>
      </c>
    </row>
    <row r="43" spans="1:15" s="75" customFormat="1" ht="15.75" customHeight="1" x14ac:dyDescent="0.2">
      <c r="A43" s="76" t="s">
        <v>505</v>
      </c>
      <c r="B43" s="47" t="s">
        <v>33</v>
      </c>
      <c r="C43" s="77">
        <v>1</v>
      </c>
      <c r="D43" s="77">
        <f t="shared" ref="D43:D46" si="1">C43</f>
        <v>1</v>
      </c>
      <c r="E43" s="77">
        <f t="shared" ref="E43:E46" si="2">C43</f>
        <v>1</v>
      </c>
      <c r="F43" s="77">
        <v>12</v>
      </c>
      <c r="G43" s="77">
        <f t="shared" ref="G43:G46" si="3">F43</f>
        <v>12</v>
      </c>
      <c r="H43" s="77">
        <f t="shared" ref="H43:H46" si="4">F43</f>
        <v>12</v>
      </c>
      <c r="I43" s="79">
        <v>702</v>
      </c>
      <c r="J43" s="79">
        <f t="shared" ref="J43:J45" si="5">I43</f>
        <v>702</v>
      </c>
      <c r="K43" s="79">
        <f t="shared" ref="K43:K45" si="6">I43</f>
        <v>702</v>
      </c>
      <c r="L43" s="79">
        <f t="shared" ref="L43:L45" si="7">C43*F43*I43</f>
        <v>8424</v>
      </c>
      <c r="M43" s="79">
        <f t="shared" ref="M43:M45" si="8">L43</f>
        <v>8424</v>
      </c>
      <c r="N43" s="79">
        <f t="shared" ref="N43:N45" si="9">L43</f>
        <v>8424</v>
      </c>
      <c r="O43" s="79">
        <v>0</v>
      </c>
    </row>
    <row r="44" spans="1:15" s="75" customFormat="1" ht="14.25" customHeight="1" x14ac:dyDescent="0.2">
      <c r="A44" s="76" t="s">
        <v>506</v>
      </c>
      <c r="B44" s="74" t="s">
        <v>383</v>
      </c>
      <c r="C44" s="77">
        <v>14</v>
      </c>
      <c r="D44" s="77">
        <f t="shared" si="1"/>
        <v>14</v>
      </c>
      <c r="E44" s="77">
        <f t="shared" si="2"/>
        <v>14</v>
      </c>
      <c r="F44" s="77">
        <v>12</v>
      </c>
      <c r="G44" s="77">
        <f t="shared" si="3"/>
        <v>12</v>
      </c>
      <c r="H44" s="77">
        <f t="shared" si="4"/>
        <v>12</v>
      </c>
      <c r="I44" s="79">
        <v>604.29</v>
      </c>
      <c r="J44" s="79">
        <f t="shared" si="5"/>
        <v>604.29</v>
      </c>
      <c r="K44" s="79">
        <f t="shared" si="6"/>
        <v>604.29</v>
      </c>
      <c r="L44" s="79">
        <f>C44*F44*I44-0.72</f>
        <v>101520</v>
      </c>
      <c r="M44" s="79">
        <f t="shared" si="8"/>
        <v>101520</v>
      </c>
      <c r="N44" s="79">
        <f t="shared" si="9"/>
        <v>101520</v>
      </c>
      <c r="O44" s="79">
        <v>0</v>
      </c>
    </row>
    <row r="45" spans="1:15" ht="26.25" customHeight="1" x14ac:dyDescent="0.2">
      <c r="A45" s="15" t="s">
        <v>507</v>
      </c>
      <c r="B45" s="47" t="s">
        <v>438</v>
      </c>
      <c r="C45" s="78">
        <v>5</v>
      </c>
      <c r="D45" s="77">
        <f t="shared" si="1"/>
        <v>5</v>
      </c>
      <c r="E45" s="77">
        <f t="shared" si="2"/>
        <v>5</v>
      </c>
      <c r="F45" s="78">
        <v>12</v>
      </c>
      <c r="G45" s="77">
        <f t="shared" si="3"/>
        <v>12</v>
      </c>
      <c r="H45" s="77">
        <f t="shared" si="4"/>
        <v>12</v>
      </c>
      <c r="I45" s="45">
        <v>420</v>
      </c>
      <c r="J45" s="79">
        <f t="shared" si="5"/>
        <v>420</v>
      </c>
      <c r="K45" s="79">
        <f t="shared" si="6"/>
        <v>420</v>
      </c>
      <c r="L45" s="79">
        <f t="shared" si="7"/>
        <v>25200</v>
      </c>
      <c r="M45" s="79">
        <f t="shared" si="8"/>
        <v>25200</v>
      </c>
      <c r="N45" s="79">
        <f t="shared" si="9"/>
        <v>25200</v>
      </c>
      <c r="O45" s="156">
        <v>1632</v>
      </c>
    </row>
    <row r="46" spans="1:15" ht="27" customHeight="1" x14ac:dyDescent="0.2">
      <c r="A46" s="15" t="s">
        <v>508</v>
      </c>
      <c r="B46" s="74" t="s">
        <v>437</v>
      </c>
      <c r="C46" s="78">
        <v>1</v>
      </c>
      <c r="D46" s="77">
        <f t="shared" si="1"/>
        <v>1</v>
      </c>
      <c r="E46" s="77">
        <f t="shared" si="2"/>
        <v>1</v>
      </c>
      <c r="F46" s="78">
        <v>12</v>
      </c>
      <c r="G46" s="77">
        <f t="shared" si="3"/>
        <v>12</v>
      </c>
      <c r="H46" s="77">
        <f t="shared" si="4"/>
        <v>12</v>
      </c>
      <c r="I46" s="45">
        <v>4698.9399999999996</v>
      </c>
      <c r="J46" s="79">
        <v>4000</v>
      </c>
      <c r="K46" s="79">
        <v>4000</v>
      </c>
      <c r="L46" s="79">
        <f>C46*F46*I46+0.02</f>
        <v>56387.299999999996</v>
      </c>
      <c r="M46" s="79">
        <v>48000</v>
      </c>
      <c r="N46" s="79">
        <v>48000</v>
      </c>
      <c r="O46" s="156">
        <v>0</v>
      </c>
    </row>
    <row r="47" spans="1:15" x14ac:dyDescent="0.2">
      <c r="A47" s="12" t="s">
        <v>123</v>
      </c>
      <c r="B47" s="70" t="s">
        <v>220</v>
      </c>
      <c r="C47" s="12" t="s">
        <v>1</v>
      </c>
      <c r="D47" s="12" t="s">
        <v>1</v>
      </c>
      <c r="E47" s="12" t="s">
        <v>1</v>
      </c>
      <c r="F47" s="12" t="s">
        <v>1</v>
      </c>
      <c r="G47" s="12" t="s">
        <v>1</v>
      </c>
      <c r="H47" s="12" t="s">
        <v>1</v>
      </c>
      <c r="I47" s="12" t="s">
        <v>1</v>
      </c>
      <c r="J47" s="12" t="s">
        <v>1</v>
      </c>
      <c r="K47" s="12" t="s">
        <v>1</v>
      </c>
      <c r="L47" s="55">
        <f>SUM(L42:L46)</f>
        <v>202031.3</v>
      </c>
      <c r="M47" s="55">
        <f>SUM(M42:M46)</f>
        <v>193644</v>
      </c>
      <c r="N47" s="55">
        <f>SUM(N42:N46)</f>
        <v>193644</v>
      </c>
      <c r="O47" s="157">
        <f>SUM(O42:O46)</f>
        <v>1632</v>
      </c>
    </row>
    <row r="48" spans="1:15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6" x14ac:dyDescent="0.2">
      <c r="A49" s="39" t="s">
        <v>600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114"/>
      <c r="M49" s="23"/>
      <c r="N49" s="23"/>
    </row>
    <row r="50" spans="1:16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6" ht="16.5" customHeight="1" x14ac:dyDescent="0.2">
      <c r="A51" s="227" t="s">
        <v>201</v>
      </c>
      <c r="B51" s="194" t="s">
        <v>235</v>
      </c>
      <c r="C51" s="208" t="s">
        <v>236</v>
      </c>
      <c r="D51" s="208"/>
      <c r="E51" s="208"/>
      <c r="F51" s="208" t="s">
        <v>237</v>
      </c>
      <c r="G51" s="208"/>
      <c r="H51" s="208"/>
      <c r="I51" s="208" t="s">
        <v>83</v>
      </c>
      <c r="J51" s="208"/>
      <c r="K51" s="208"/>
      <c r="L51" s="23"/>
      <c r="M51" s="23"/>
      <c r="N51" s="23"/>
    </row>
    <row r="52" spans="1:16" ht="15" customHeight="1" x14ac:dyDescent="0.2">
      <c r="A52" s="228"/>
      <c r="B52" s="194"/>
      <c r="C52" s="105" t="s">
        <v>8</v>
      </c>
      <c r="D52" s="105" t="s">
        <v>9</v>
      </c>
      <c r="E52" s="105" t="s">
        <v>616</v>
      </c>
      <c r="F52" s="105" t="s">
        <v>8</v>
      </c>
      <c r="G52" s="105" t="s">
        <v>9</v>
      </c>
      <c r="H52" s="105" t="s">
        <v>616</v>
      </c>
      <c r="I52" s="105" t="s">
        <v>8</v>
      </c>
      <c r="J52" s="105" t="s">
        <v>9</v>
      </c>
      <c r="K52" s="105" t="s">
        <v>616</v>
      </c>
      <c r="L52" s="23"/>
      <c r="M52" s="23"/>
      <c r="N52" s="23"/>
      <c r="P52" s="115"/>
    </row>
    <row r="53" spans="1:16" ht="52.5" customHeight="1" x14ac:dyDescent="0.2">
      <c r="A53" s="229"/>
      <c r="B53" s="194"/>
      <c r="C53" s="46" t="s">
        <v>84</v>
      </c>
      <c r="D53" s="46" t="s">
        <v>85</v>
      </c>
      <c r="E53" s="46" t="s">
        <v>86</v>
      </c>
      <c r="F53" s="46" t="s">
        <v>84</v>
      </c>
      <c r="G53" s="46" t="s">
        <v>85</v>
      </c>
      <c r="H53" s="46" t="s">
        <v>86</v>
      </c>
      <c r="I53" s="46" t="s">
        <v>84</v>
      </c>
      <c r="J53" s="46" t="s">
        <v>85</v>
      </c>
      <c r="K53" s="46" t="s">
        <v>86</v>
      </c>
      <c r="L53" s="23"/>
      <c r="M53" s="114"/>
      <c r="N53" s="23"/>
    </row>
    <row r="54" spans="1:16" x14ac:dyDescent="0.2">
      <c r="A54" s="12" t="s">
        <v>19</v>
      </c>
      <c r="B54" s="12" t="s">
        <v>20</v>
      </c>
      <c r="C54" s="12" t="s">
        <v>21</v>
      </c>
      <c r="D54" s="12" t="s">
        <v>22</v>
      </c>
      <c r="E54" s="12" t="s">
        <v>23</v>
      </c>
      <c r="F54" s="12" t="s">
        <v>24</v>
      </c>
      <c r="G54" s="12" t="s">
        <v>25</v>
      </c>
      <c r="H54" s="12" t="s">
        <v>26</v>
      </c>
      <c r="I54" s="12" t="s">
        <v>27</v>
      </c>
      <c r="J54" s="12" t="s">
        <v>28</v>
      </c>
      <c r="K54" s="12" t="s">
        <v>29</v>
      </c>
      <c r="L54" s="23"/>
      <c r="M54" s="23"/>
      <c r="N54" s="23"/>
    </row>
    <row r="55" spans="1:16" ht="15.75" customHeight="1" x14ac:dyDescent="0.2">
      <c r="A55" s="40" t="s">
        <v>509</v>
      </c>
      <c r="B55" s="12" t="s">
        <v>31</v>
      </c>
      <c r="C55" s="47">
        <v>24</v>
      </c>
      <c r="D55" s="47">
        <f>C55</f>
        <v>24</v>
      </c>
      <c r="E55" s="47">
        <f>C55</f>
        <v>24</v>
      </c>
      <c r="F55" s="45">
        <v>1540</v>
      </c>
      <c r="G55" s="45">
        <f>F55</f>
        <v>1540</v>
      </c>
      <c r="H55" s="45">
        <f>F55</f>
        <v>1540</v>
      </c>
      <c r="I55" s="45">
        <f>C55*F55</f>
        <v>36960</v>
      </c>
      <c r="J55" s="45">
        <f>I55</f>
        <v>36960</v>
      </c>
      <c r="K55" s="45">
        <f>I55</f>
        <v>36960</v>
      </c>
      <c r="L55" s="23"/>
      <c r="M55" s="23"/>
      <c r="N55" s="23"/>
    </row>
    <row r="56" spans="1:16" ht="14.25" customHeight="1" x14ac:dyDescent="0.2">
      <c r="A56" s="40" t="s">
        <v>510</v>
      </c>
      <c r="B56" s="12" t="s">
        <v>33</v>
      </c>
      <c r="C56" s="47">
        <v>12</v>
      </c>
      <c r="D56" s="47">
        <f t="shared" ref="D56" si="10">C56</f>
        <v>12</v>
      </c>
      <c r="E56" s="47">
        <f t="shared" ref="E56" si="11">C56</f>
        <v>12</v>
      </c>
      <c r="F56" s="45">
        <v>1825</v>
      </c>
      <c r="G56" s="45">
        <f t="shared" ref="G56" si="12">F56</f>
        <v>1825</v>
      </c>
      <c r="H56" s="45">
        <f t="shared" ref="H56" si="13">F56</f>
        <v>1825</v>
      </c>
      <c r="I56" s="45">
        <f t="shared" ref="I56" si="14">C56*F56</f>
        <v>21900</v>
      </c>
      <c r="J56" s="45">
        <f t="shared" ref="J56" si="15">I56</f>
        <v>21900</v>
      </c>
      <c r="K56" s="45">
        <f t="shared" ref="K56" si="16">I56</f>
        <v>21900</v>
      </c>
      <c r="L56" s="23"/>
      <c r="M56" s="23"/>
      <c r="N56" s="23"/>
    </row>
    <row r="57" spans="1:16" x14ac:dyDescent="0.2">
      <c r="A57" s="12" t="s">
        <v>123</v>
      </c>
      <c r="B57" s="70" t="s">
        <v>221</v>
      </c>
      <c r="C57" s="12" t="s">
        <v>1</v>
      </c>
      <c r="D57" s="12" t="s">
        <v>1</v>
      </c>
      <c r="E57" s="12" t="s">
        <v>1</v>
      </c>
      <c r="F57" s="45" t="s">
        <v>1</v>
      </c>
      <c r="G57" s="45" t="s">
        <v>1</v>
      </c>
      <c r="H57" s="45" t="s">
        <v>1</v>
      </c>
      <c r="I57" s="55">
        <f>SUM(I55:I56)</f>
        <v>58860</v>
      </c>
      <c r="J57" s="55">
        <f>SUM(J55:J56)</f>
        <v>58860</v>
      </c>
      <c r="K57" s="55">
        <f>SUM(K55:K56)</f>
        <v>58860</v>
      </c>
      <c r="L57" s="23"/>
      <c r="M57" s="23"/>
      <c r="N57" s="23"/>
    </row>
    <row r="58" spans="1:16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1:16" x14ac:dyDescent="0.2">
      <c r="A59" s="39" t="s">
        <v>630</v>
      </c>
      <c r="B59" s="23"/>
      <c r="C59" s="23"/>
      <c r="D59" s="23"/>
      <c r="E59" s="23"/>
      <c r="F59" s="23"/>
      <c r="G59" s="23"/>
      <c r="H59" s="23"/>
      <c r="I59" s="114"/>
      <c r="J59" s="23"/>
      <c r="K59" s="23"/>
      <c r="L59" s="23"/>
      <c r="M59" s="23"/>
      <c r="N59" s="23"/>
    </row>
    <row r="60" spans="1:16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6" ht="18.75" customHeight="1" x14ac:dyDescent="0.2">
      <c r="A61" s="227" t="s">
        <v>201</v>
      </c>
      <c r="B61" s="194" t="s">
        <v>11</v>
      </c>
      <c r="C61" s="194" t="s">
        <v>238</v>
      </c>
      <c r="D61" s="194"/>
      <c r="E61" s="194"/>
      <c r="F61" s="208" t="s">
        <v>239</v>
      </c>
      <c r="G61" s="208"/>
      <c r="H61" s="208"/>
      <c r="I61" s="208" t="s">
        <v>83</v>
      </c>
      <c r="J61" s="208"/>
      <c r="K61" s="208"/>
      <c r="L61" s="238"/>
      <c r="M61" s="23"/>
      <c r="N61" s="23"/>
    </row>
    <row r="62" spans="1:16" ht="16.5" customHeight="1" x14ac:dyDescent="0.2">
      <c r="A62" s="228"/>
      <c r="B62" s="194"/>
      <c r="C62" s="105" t="s">
        <v>8</v>
      </c>
      <c r="D62" s="105" t="s">
        <v>9</v>
      </c>
      <c r="E62" s="105" t="s">
        <v>616</v>
      </c>
      <c r="F62" s="105" t="s">
        <v>8</v>
      </c>
      <c r="G62" s="105" t="s">
        <v>9</v>
      </c>
      <c r="H62" s="105" t="s">
        <v>616</v>
      </c>
      <c r="I62" s="105" t="s">
        <v>8</v>
      </c>
      <c r="J62" s="105" t="s">
        <v>9</v>
      </c>
      <c r="K62" s="105" t="s">
        <v>616</v>
      </c>
      <c r="L62" s="238"/>
      <c r="M62" s="23"/>
      <c r="N62" s="23"/>
    </row>
    <row r="63" spans="1:16" ht="54" customHeight="1" x14ac:dyDescent="0.2">
      <c r="A63" s="229"/>
      <c r="B63" s="194"/>
      <c r="C63" s="37" t="s">
        <v>84</v>
      </c>
      <c r="D63" s="37" t="s">
        <v>85</v>
      </c>
      <c r="E63" s="37" t="s">
        <v>86</v>
      </c>
      <c r="F63" s="37" t="s">
        <v>84</v>
      </c>
      <c r="G63" s="37" t="s">
        <v>85</v>
      </c>
      <c r="H63" s="37" t="s">
        <v>86</v>
      </c>
      <c r="I63" s="37" t="s">
        <v>84</v>
      </c>
      <c r="J63" s="37" t="s">
        <v>85</v>
      </c>
      <c r="K63" s="37" t="s">
        <v>86</v>
      </c>
      <c r="L63" s="238"/>
      <c r="M63" s="23"/>
      <c r="N63" s="23"/>
    </row>
    <row r="64" spans="1:16" x14ac:dyDescent="0.2">
      <c r="A64" s="12" t="s">
        <v>19</v>
      </c>
      <c r="B64" s="12" t="s">
        <v>20</v>
      </c>
      <c r="C64" s="12" t="s">
        <v>21</v>
      </c>
      <c r="D64" s="12" t="s">
        <v>22</v>
      </c>
      <c r="E64" s="12" t="s">
        <v>23</v>
      </c>
      <c r="F64" s="12" t="s">
        <v>24</v>
      </c>
      <c r="G64" s="12" t="s">
        <v>25</v>
      </c>
      <c r="H64" s="12" t="s">
        <v>26</v>
      </c>
      <c r="I64" s="12" t="s">
        <v>27</v>
      </c>
      <c r="J64" s="12" t="s">
        <v>28</v>
      </c>
      <c r="K64" s="12" t="s">
        <v>29</v>
      </c>
      <c r="L64" s="108"/>
      <c r="M64" s="23"/>
      <c r="N64" s="23"/>
    </row>
    <row r="65" spans="1:14" x14ac:dyDescent="0.2">
      <c r="A65" s="15" t="s">
        <v>515</v>
      </c>
      <c r="B65" s="136" t="s">
        <v>31</v>
      </c>
      <c r="C65" s="107">
        <v>52.548000000000002</v>
      </c>
      <c r="D65" s="107">
        <f t="shared" ref="D65:D66" si="17">C65</f>
        <v>52.548000000000002</v>
      </c>
      <c r="E65" s="107">
        <f t="shared" ref="E65:E66" si="18">C65</f>
        <v>52.548000000000002</v>
      </c>
      <c r="F65" s="135">
        <v>3017.92</v>
      </c>
      <c r="G65" s="135">
        <f t="shared" ref="G65:G66" si="19">F65</f>
        <v>3017.92</v>
      </c>
      <c r="H65" s="135">
        <f t="shared" ref="H65:H66" si="20">F65</f>
        <v>3017.92</v>
      </c>
      <c r="I65" s="135">
        <v>158585.89000000001</v>
      </c>
      <c r="J65" s="135">
        <f t="shared" ref="J65:J66" si="21">I65</f>
        <v>158585.89000000001</v>
      </c>
      <c r="K65" s="135">
        <f t="shared" ref="K65:K66" si="22">I65</f>
        <v>158585.89000000001</v>
      </c>
      <c r="L65" s="108"/>
      <c r="M65" s="23"/>
      <c r="N65" s="23"/>
    </row>
    <row r="66" spans="1:14" x14ac:dyDescent="0.2">
      <c r="A66" s="15" t="s">
        <v>516</v>
      </c>
      <c r="B66" s="70" t="s">
        <v>33</v>
      </c>
      <c r="C66" s="107">
        <v>897.12</v>
      </c>
      <c r="D66" s="107">
        <f t="shared" si="17"/>
        <v>897.12</v>
      </c>
      <c r="E66" s="107">
        <f t="shared" si="18"/>
        <v>897.12</v>
      </c>
      <c r="F66" s="135">
        <v>63.19</v>
      </c>
      <c r="G66" s="135">
        <f t="shared" si="19"/>
        <v>63.19</v>
      </c>
      <c r="H66" s="135">
        <f t="shared" si="20"/>
        <v>63.19</v>
      </c>
      <c r="I66" s="135">
        <v>56684.73</v>
      </c>
      <c r="J66" s="135">
        <f t="shared" si="21"/>
        <v>56684.73</v>
      </c>
      <c r="K66" s="135">
        <f t="shared" si="22"/>
        <v>56684.73</v>
      </c>
      <c r="L66" s="108"/>
      <c r="M66" s="23"/>
      <c r="N66" s="23"/>
    </row>
    <row r="67" spans="1:14" ht="15.75" customHeight="1" x14ac:dyDescent="0.2">
      <c r="A67" s="15" t="s">
        <v>513</v>
      </c>
      <c r="B67" s="136" t="s">
        <v>383</v>
      </c>
      <c r="C67" s="113">
        <v>2114.1</v>
      </c>
      <c r="D67" s="113">
        <f t="shared" ref="D67:D70" si="23">C67</f>
        <v>2114.1</v>
      </c>
      <c r="E67" s="113">
        <f t="shared" ref="E67:E70" si="24">C67</f>
        <v>2114.1</v>
      </c>
      <c r="F67" s="45">
        <v>33.03</v>
      </c>
      <c r="G67" s="45">
        <f t="shared" ref="G67:G70" si="25">F67</f>
        <v>33.03</v>
      </c>
      <c r="H67" s="45">
        <f t="shared" ref="H67:H70" si="26">F67</f>
        <v>33.03</v>
      </c>
      <c r="I67" s="45">
        <v>69831.16</v>
      </c>
      <c r="J67" s="45">
        <f t="shared" ref="J67:J70" si="27">I67</f>
        <v>69831.16</v>
      </c>
      <c r="K67" s="45">
        <f t="shared" ref="K67:K70" si="28">I67</f>
        <v>69831.16</v>
      </c>
      <c r="L67" s="109"/>
      <c r="M67" s="23"/>
      <c r="N67" s="23"/>
    </row>
    <row r="68" spans="1:14" ht="25.5" x14ac:dyDescent="0.2">
      <c r="A68" s="15" t="s">
        <v>514</v>
      </c>
      <c r="B68" s="70" t="s">
        <v>438</v>
      </c>
      <c r="C68" s="107">
        <v>693.46199999999999</v>
      </c>
      <c r="D68" s="107">
        <f t="shared" si="23"/>
        <v>693.46199999999999</v>
      </c>
      <c r="E68" s="107">
        <f t="shared" si="24"/>
        <v>693.46199999999999</v>
      </c>
      <c r="F68" s="45">
        <v>38.25</v>
      </c>
      <c r="G68" s="45">
        <f t="shared" si="25"/>
        <v>38.25</v>
      </c>
      <c r="H68" s="45">
        <f t="shared" si="26"/>
        <v>38.25</v>
      </c>
      <c r="I68" s="45">
        <v>26522.66</v>
      </c>
      <c r="J68" s="45">
        <f t="shared" si="27"/>
        <v>26522.66</v>
      </c>
      <c r="K68" s="45">
        <f t="shared" si="28"/>
        <v>26522.66</v>
      </c>
      <c r="L68" s="109"/>
      <c r="M68" s="114"/>
      <c r="N68" s="23"/>
    </row>
    <row r="69" spans="1:14" ht="15" customHeight="1" x14ac:dyDescent="0.2">
      <c r="A69" s="15" t="s">
        <v>615</v>
      </c>
      <c r="B69" s="136" t="s">
        <v>437</v>
      </c>
      <c r="C69" s="113">
        <v>283.5</v>
      </c>
      <c r="D69" s="113">
        <f t="shared" si="23"/>
        <v>283.5</v>
      </c>
      <c r="E69" s="113">
        <f t="shared" si="24"/>
        <v>283.5</v>
      </c>
      <c r="F69" s="45">
        <v>1192.07</v>
      </c>
      <c r="G69" s="45">
        <f t="shared" si="25"/>
        <v>1192.07</v>
      </c>
      <c r="H69" s="45">
        <f t="shared" si="26"/>
        <v>1192.07</v>
      </c>
      <c r="I69" s="45">
        <v>355449.97</v>
      </c>
      <c r="J69" s="45">
        <f t="shared" si="27"/>
        <v>355449.97</v>
      </c>
      <c r="K69" s="45">
        <f t="shared" si="28"/>
        <v>355449.97</v>
      </c>
      <c r="L69" s="109"/>
      <c r="M69" s="23"/>
      <c r="N69" s="23"/>
    </row>
    <row r="70" spans="1:14" ht="13.5" customHeight="1" x14ac:dyDescent="0.2">
      <c r="A70" s="15" t="s">
        <v>518</v>
      </c>
      <c r="B70" s="70" t="s">
        <v>439</v>
      </c>
      <c r="C70" s="53">
        <v>0</v>
      </c>
      <c r="D70" s="53">
        <f t="shared" si="23"/>
        <v>0</v>
      </c>
      <c r="E70" s="53">
        <f t="shared" si="24"/>
        <v>0</v>
      </c>
      <c r="F70" s="45">
        <v>20830</v>
      </c>
      <c r="G70" s="45">
        <f t="shared" si="25"/>
        <v>20830</v>
      </c>
      <c r="H70" s="45">
        <f t="shared" si="26"/>
        <v>20830</v>
      </c>
      <c r="I70" s="45">
        <v>250000</v>
      </c>
      <c r="J70" s="45">
        <f t="shared" si="27"/>
        <v>250000</v>
      </c>
      <c r="K70" s="45">
        <f t="shared" si="28"/>
        <v>250000</v>
      </c>
      <c r="L70" s="109"/>
      <c r="M70" s="114"/>
      <c r="N70" s="23"/>
    </row>
    <row r="71" spans="1:14" ht="14.25" customHeight="1" x14ac:dyDescent="0.2">
      <c r="A71" s="12" t="s">
        <v>123</v>
      </c>
      <c r="B71" s="70" t="s">
        <v>222</v>
      </c>
      <c r="C71" s="12" t="s">
        <v>1</v>
      </c>
      <c r="D71" s="12" t="s">
        <v>1</v>
      </c>
      <c r="E71" s="12" t="s">
        <v>1</v>
      </c>
      <c r="F71" s="45" t="s">
        <v>1</v>
      </c>
      <c r="G71" s="45" t="s">
        <v>1</v>
      </c>
      <c r="H71" s="45" t="s">
        <v>1</v>
      </c>
      <c r="I71" s="55">
        <f>SUM(I65:I70)</f>
        <v>917074.40999999992</v>
      </c>
      <c r="J71" s="103">
        <f>SUM(J65:J70)+0.01</f>
        <v>917074.41999999993</v>
      </c>
      <c r="K71" s="158">
        <f>SUM(K65:K70)+0.01</f>
        <v>917074.41999999993</v>
      </c>
      <c r="L71" s="110"/>
      <c r="M71" s="114"/>
      <c r="N71" s="23"/>
    </row>
    <row r="72" spans="1:14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 x14ac:dyDescent="0.2">
      <c r="A73" s="39" t="s">
        <v>631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114"/>
      <c r="M73" s="23"/>
      <c r="N73" s="23"/>
    </row>
    <row r="74" spans="1:14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114"/>
      <c r="N74" s="23"/>
    </row>
    <row r="75" spans="1:14" ht="12.75" customHeight="1" x14ac:dyDescent="0.2">
      <c r="A75" s="227" t="s">
        <v>201</v>
      </c>
      <c r="B75" s="194" t="s">
        <v>11</v>
      </c>
      <c r="C75" s="194" t="s">
        <v>238</v>
      </c>
      <c r="D75" s="194"/>
      <c r="E75" s="194"/>
      <c r="F75" s="208" t="s">
        <v>239</v>
      </c>
      <c r="G75" s="208"/>
      <c r="H75" s="208"/>
      <c r="I75" s="208" t="s">
        <v>83</v>
      </c>
      <c r="J75" s="208"/>
      <c r="K75" s="208"/>
      <c r="L75" s="230" t="s">
        <v>703</v>
      </c>
      <c r="M75" s="23"/>
      <c r="N75" s="23"/>
    </row>
    <row r="76" spans="1:14" x14ac:dyDescent="0.2">
      <c r="A76" s="228"/>
      <c r="B76" s="194"/>
      <c r="C76" s="105" t="s">
        <v>8</v>
      </c>
      <c r="D76" s="105" t="s">
        <v>9</v>
      </c>
      <c r="E76" s="105" t="s">
        <v>616</v>
      </c>
      <c r="F76" s="105" t="s">
        <v>8</v>
      </c>
      <c r="G76" s="105" t="s">
        <v>9</v>
      </c>
      <c r="H76" s="105" t="s">
        <v>616</v>
      </c>
      <c r="I76" s="105" t="s">
        <v>8</v>
      </c>
      <c r="J76" s="105" t="s">
        <v>9</v>
      </c>
      <c r="K76" s="105" t="s">
        <v>616</v>
      </c>
      <c r="L76" s="231"/>
      <c r="M76" s="23"/>
      <c r="N76" s="23"/>
    </row>
    <row r="77" spans="1:14" ht="38.25" x14ac:dyDescent="0.2">
      <c r="A77" s="229"/>
      <c r="B77" s="194"/>
      <c r="C77" s="104" t="s">
        <v>84</v>
      </c>
      <c r="D77" s="104" t="s">
        <v>85</v>
      </c>
      <c r="E77" s="104" t="s">
        <v>86</v>
      </c>
      <c r="F77" s="104" t="s">
        <v>84</v>
      </c>
      <c r="G77" s="104" t="s">
        <v>85</v>
      </c>
      <c r="H77" s="104" t="s">
        <v>86</v>
      </c>
      <c r="I77" s="104" t="s">
        <v>84</v>
      </c>
      <c r="J77" s="104" t="s">
        <v>85</v>
      </c>
      <c r="K77" s="104" t="s">
        <v>86</v>
      </c>
      <c r="L77" s="232"/>
      <c r="M77" s="23"/>
      <c r="N77" s="114"/>
    </row>
    <row r="78" spans="1:14" x14ac:dyDescent="0.2">
      <c r="A78" s="105" t="s">
        <v>19</v>
      </c>
      <c r="B78" s="105" t="s">
        <v>20</v>
      </c>
      <c r="C78" s="105" t="s">
        <v>21</v>
      </c>
      <c r="D78" s="105" t="s">
        <v>22</v>
      </c>
      <c r="E78" s="105" t="s">
        <v>23</v>
      </c>
      <c r="F78" s="105" t="s">
        <v>24</v>
      </c>
      <c r="G78" s="105" t="s">
        <v>25</v>
      </c>
      <c r="H78" s="105" t="s">
        <v>26</v>
      </c>
      <c r="I78" s="105" t="s">
        <v>27</v>
      </c>
      <c r="J78" s="105" t="s">
        <v>28</v>
      </c>
      <c r="K78" s="105" t="s">
        <v>29</v>
      </c>
      <c r="L78" s="148">
        <v>12</v>
      </c>
      <c r="M78" s="23"/>
      <c r="N78" s="23"/>
    </row>
    <row r="79" spans="1:14" x14ac:dyDescent="0.2">
      <c r="A79" s="15" t="s">
        <v>512</v>
      </c>
      <c r="B79" s="105" t="s">
        <v>31</v>
      </c>
      <c r="C79" s="107">
        <v>39.429000000000002</v>
      </c>
      <c r="D79" s="107">
        <f>C79</f>
        <v>39.429000000000002</v>
      </c>
      <c r="E79" s="107">
        <f>C79</f>
        <v>39.429000000000002</v>
      </c>
      <c r="F79" s="102">
        <v>3011.48</v>
      </c>
      <c r="G79" s="102">
        <f>F79</f>
        <v>3011.48</v>
      </c>
      <c r="H79" s="102">
        <f>F79</f>
        <v>3011.48</v>
      </c>
      <c r="I79" s="102">
        <v>118727.6</v>
      </c>
      <c r="J79" s="102">
        <f>I79</f>
        <v>118727.6</v>
      </c>
      <c r="K79" s="102">
        <f>I79</f>
        <v>118727.6</v>
      </c>
      <c r="L79" s="145">
        <v>944365.86</v>
      </c>
      <c r="M79" s="23"/>
      <c r="N79" s="114"/>
    </row>
    <row r="80" spans="1:14" x14ac:dyDescent="0.2">
      <c r="A80" s="15" t="s">
        <v>517</v>
      </c>
      <c r="B80" s="136" t="s">
        <v>33</v>
      </c>
      <c r="C80" s="53">
        <v>209653</v>
      </c>
      <c r="D80" s="53">
        <f t="shared" ref="D80" si="29">C80</f>
        <v>209653</v>
      </c>
      <c r="E80" s="53">
        <f t="shared" ref="E80" si="30">C80</f>
        <v>209653</v>
      </c>
      <c r="F80" s="102">
        <v>5.82</v>
      </c>
      <c r="G80" s="102">
        <f t="shared" ref="G80" si="31">F80</f>
        <v>5.82</v>
      </c>
      <c r="H80" s="102">
        <f t="shared" ref="H80" si="32">F80</f>
        <v>5.82</v>
      </c>
      <c r="I80" s="102">
        <v>1220180.46</v>
      </c>
      <c r="J80" s="102">
        <f t="shared" ref="J80" si="33">I80</f>
        <v>1220180.46</v>
      </c>
      <c r="K80" s="102">
        <f t="shared" ref="K80" si="34">I80</f>
        <v>1220180.46</v>
      </c>
      <c r="L80" s="145">
        <v>0</v>
      </c>
      <c r="M80" s="23"/>
      <c r="N80" s="23"/>
    </row>
    <row r="81" spans="1:14" x14ac:dyDescent="0.2">
      <c r="A81" s="105" t="s">
        <v>123</v>
      </c>
      <c r="B81" s="70" t="s">
        <v>223</v>
      </c>
      <c r="C81" s="105" t="s">
        <v>1</v>
      </c>
      <c r="D81" s="105" t="s">
        <v>1</v>
      </c>
      <c r="E81" s="105" t="s">
        <v>1</v>
      </c>
      <c r="F81" s="102" t="s">
        <v>1</v>
      </c>
      <c r="G81" s="102" t="s">
        <v>1</v>
      </c>
      <c r="H81" s="102" t="s">
        <v>1</v>
      </c>
      <c r="I81" s="103">
        <f>SUM(I79:I80)-0.48</f>
        <v>1338907.58</v>
      </c>
      <c r="J81" s="103">
        <f>SUM(J79:J80)-0.48</f>
        <v>1338907.58</v>
      </c>
      <c r="K81" s="103">
        <f>SUM(K79:K80)-0.48</f>
        <v>1338907.58</v>
      </c>
      <c r="L81" s="149">
        <f>SUM(L79:L80)</f>
        <v>944365.86</v>
      </c>
      <c r="M81" s="23"/>
      <c r="N81" s="23"/>
    </row>
    <row r="82" spans="1:14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114"/>
    </row>
    <row r="83" spans="1:14" x14ac:dyDescent="0.2">
      <c r="A83" s="39" t="s">
        <v>601</v>
      </c>
      <c r="B83" s="23"/>
      <c r="C83" s="23"/>
      <c r="D83" s="23"/>
      <c r="E83" s="23"/>
      <c r="F83" s="23"/>
      <c r="G83" s="23"/>
      <c r="H83" s="23"/>
      <c r="I83" s="114"/>
      <c r="J83" s="23"/>
      <c r="K83" s="23"/>
      <c r="L83" s="23"/>
      <c r="M83" s="23"/>
      <c r="N83" s="23"/>
    </row>
    <row r="84" spans="1:14" hidden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ht="27" hidden="1" customHeight="1" x14ac:dyDescent="0.2">
      <c r="A85" s="194" t="s">
        <v>201</v>
      </c>
      <c r="B85" s="194" t="s">
        <v>11</v>
      </c>
      <c r="C85" s="194" t="s">
        <v>240</v>
      </c>
      <c r="D85" s="194"/>
      <c r="E85" s="194"/>
      <c r="F85" s="194" t="s">
        <v>241</v>
      </c>
      <c r="G85" s="194"/>
      <c r="H85" s="194"/>
      <c r="I85" s="194" t="s">
        <v>242</v>
      </c>
      <c r="J85" s="194"/>
      <c r="K85" s="194"/>
      <c r="L85" s="208" t="s">
        <v>83</v>
      </c>
      <c r="M85" s="208"/>
      <c r="N85" s="208"/>
    </row>
    <row r="86" spans="1:14" ht="15.75" hidden="1" customHeight="1" x14ac:dyDescent="0.2">
      <c r="A86" s="194"/>
      <c r="B86" s="194"/>
      <c r="C86" s="11" t="s">
        <v>7</v>
      </c>
      <c r="D86" s="11" t="s">
        <v>8</v>
      </c>
      <c r="E86" s="11" t="s">
        <v>9</v>
      </c>
      <c r="F86" s="11" t="s">
        <v>7</v>
      </c>
      <c r="G86" s="11" t="s">
        <v>8</v>
      </c>
      <c r="H86" s="11" t="s">
        <v>9</v>
      </c>
      <c r="I86" s="11" t="s">
        <v>7</v>
      </c>
      <c r="J86" s="11" t="s">
        <v>8</v>
      </c>
      <c r="K86" s="11" t="s">
        <v>9</v>
      </c>
      <c r="L86" s="11" t="s">
        <v>7</v>
      </c>
      <c r="M86" s="11" t="s">
        <v>8</v>
      </c>
      <c r="N86" s="11" t="s">
        <v>9</v>
      </c>
    </row>
    <row r="87" spans="1:14" ht="38.25" hidden="1" x14ac:dyDescent="0.2">
      <c r="A87" s="194"/>
      <c r="B87" s="194"/>
      <c r="C87" s="46" t="s">
        <v>84</v>
      </c>
      <c r="D87" s="46" t="s">
        <v>85</v>
      </c>
      <c r="E87" s="46" t="s">
        <v>86</v>
      </c>
      <c r="F87" s="46" t="s">
        <v>84</v>
      </c>
      <c r="G87" s="46" t="s">
        <v>85</v>
      </c>
      <c r="H87" s="46" t="s">
        <v>86</v>
      </c>
      <c r="I87" s="46" t="s">
        <v>84</v>
      </c>
      <c r="J87" s="46" t="s">
        <v>85</v>
      </c>
      <c r="K87" s="46" t="s">
        <v>86</v>
      </c>
      <c r="L87" s="46" t="s">
        <v>84</v>
      </c>
      <c r="M87" s="46" t="s">
        <v>85</v>
      </c>
      <c r="N87" s="46" t="s">
        <v>86</v>
      </c>
    </row>
    <row r="88" spans="1:14" hidden="1" x14ac:dyDescent="0.2">
      <c r="A88" s="12" t="s">
        <v>19</v>
      </c>
      <c r="B88" s="12" t="s">
        <v>20</v>
      </c>
      <c r="C88" s="12" t="s">
        <v>21</v>
      </c>
      <c r="D88" s="12" t="s">
        <v>22</v>
      </c>
      <c r="E88" s="12" t="s">
        <v>23</v>
      </c>
      <c r="F88" s="12" t="s">
        <v>24</v>
      </c>
      <c r="G88" s="12" t="s">
        <v>25</v>
      </c>
      <c r="H88" s="12" t="s">
        <v>26</v>
      </c>
      <c r="I88" s="12" t="s">
        <v>27</v>
      </c>
      <c r="J88" s="12" t="s">
        <v>28</v>
      </c>
      <c r="K88" s="12" t="s">
        <v>29</v>
      </c>
      <c r="L88" s="12" t="s">
        <v>174</v>
      </c>
      <c r="M88" s="12" t="s">
        <v>205</v>
      </c>
      <c r="N88" s="12" t="s">
        <v>206</v>
      </c>
    </row>
    <row r="89" spans="1:14" hidden="1" x14ac:dyDescent="0.2">
      <c r="A89" s="40"/>
      <c r="B89" s="12" t="s">
        <v>31</v>
      </c>
      <c r="C89" s="47"/>
      <c r="D89" s="47"/>
      <c r="E89" s="47"/>
      <c r="F89" s="47"/>
      <c r="G89" s="47"/>
      <c r="H89" s="47"/>
      <c r="I89" s="47"/>
      <c r="J89" s="47"/>
      <c r="K89" s="47"/>
      <c r="L89" s="45"/>
      <c r="M89" s="45"/>
      <c r="N89" s="45"/>
    </row>
    <row r="90" spans="1:14" hidden="1" x14ac:dyDescent="0.2">
      <c r="A90" s="12" t="s">
        <v>123</v>
      </c>
      <c r="B90" s="70" t="s">
        <v>223</v>
      </c>
      <c r="C90" s="12" t="s">
        <v>1</v>
      </c>
      <c r="D90" s="12" t="s">
        <v>1</v>
      </c>
      <c r="E90" s="12" t="s">
        <v>1</v>
      </c>
      <c r="F90" s="12" t="s">
        <v>1</v>
      </c>
      <c r="G90" s="12" t="s">
        <v>1</v>
      </c>
      <c r="H90" s="12" t="s">
        <v>1</v>
      </c>
      <c r="I90" s="12" t="s">
        <v>1</v>
      </c>
      <c r="J90" s="12" t="s">
        <v>1</v>
      </c>
      <c r="K90" s="12" t="s">
        <v>1</v>
      </c>
      <c r="L90" s="55"/>
      <c r="M90" s="55"/>
      <c r="N90" s="55"/>
    </row>
    <row r="91" spans="1:14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 x14ac:dyDescent="0.2">
      <c r="A92" s="39" t="s">
        <v>602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 ht="15.75" customHeight="1" x14ac:dyDescent="0.2">
      <c r="A94" s="227" t="s">
        <v>201</v>
      </c>
      <c r="B94" s="194" t="s">
        <v>11</v>
      </c>
      <c r="C94" s="208" t="s">
        <v>243</v>
      </c>
      <c r="D94" s="208"/>
      <c r="E94" s="208"/>
      <c r="F94" s="208" t="s">
        <v>244</v>
      </c>
      <c r="G94" s="208"/>
      <c r="H94" s="208"/>
      <c r="I94" s="208" t="s">
        <v>83</v>
      </c>
      <c r="J94" s="208"/>
      <c r="K94" s="208"/>
      <c r="L94" s="23"/>
      <c r="M94" s="23"/>
      <c r="N94" s="23"/>
    </row>
    <row r="95" spans="1:14" ht="15.75" customHeight="1" x14ac:dyDescent="0.2">
      <c r="A95" s="228"/>
      <c r="B95" s="194"/>
      <c r="C95" s="105" t="s">
        <v>8</v>
      </c>
      <c r="D95" s="105" t="s">
        <v>9</v>
      </c>
      <c r="E95" s="105" t="s">
        <v>616</v>
      </c>
      <c r="F95" s="105" t="s">
        <v>8</v>
      </c>
      <c r="G95" s="105" t="s">
        <v>9</v>
      </c>
      <c r="H95" s="105" t="s">
        <v>616</v>
      </c>
      <c r="I95" s="105" t="s">
        <v>8</v>
      </c>
      <c r="J95" s="105" t="s">
        <v>9</v>
      </c>
      <c r="K95" s="105" t="s">
        <v>616</v>
      </c>
      <c r="L95" s="23"/>
      <c r="M95" s="23"/>
      <c r="N95" s="23"/>
    </row>
    <row r="96" spans="1:14" ht="52.5" customHeight="1" x14ac:dyDescent="0.2">
      <c r="A96" s="229"/>
      <c r="B96" s="194"/>
      <c r="C96" s="37" t="s">
        <v>84</v>
      </c>
      <c r="D96" s="37" t="s">
        <v>85</v>
      </c>
      <c r="E96" s="37" t="s">
        <v>86</v>
      </c>
      <c r="F96" s="37" t="s">
        <v>84</v>
      </c>
      <c r="G96" s="37" t="s">
        <v>85</v>
      </c>
      <c r="H96" s="37" t="s">
        <v>86</v>
      </c>
      <c r="I96" s="37" t="s">
        <v>84</v>
      </c>
      <c r="J96" s="37" t="s">
        <v>85</v>
      </c>
      <c r="K96" s="37" t="s">
        <v>86</v>
      </c>
      <c r="L96" s="23"/>
      <c r="M96" s="23"/>
      <c r="N96" s="23"/>
    </row>
    <row r="97" spans="1:14" x14ac:dyDescent="0.2">
      <c r="A97" s="12" t="s">
        <v>19</v>
      </c>
      <c r="B97" s="12" t="s">
        <v>20</v>
      </c>
      <c r="C97" s="12" t="s">
        <v>21</v>
      </c>
      <c r="D97" s="12" t="s">
        <v>22</v>
      </c>
      <c r="E97" s="12" t="s">
        <v>23</v>
      </c>
      <c r="F97" s="12" t="s">
        <v>24</v>
      </c>
      <c r="G97" s="12" t="s">
        <v>25</v>
      </c>
      <c r="H97" s="12" t="s">
        <v>26</v>
      </c>
      <c r="I97" s="12" t="s">
        <v>27</v>
      </c>
      <c r="J97" s="12" t="s">
        <v>28</v>
      </c>
      <c r="K97" s="12" t="s">
        <v>29</v>
      </c>
      <c r="L97" s="23"/>
      <c r="M97" s="23"/>
      <c r="N97" s="23"/>
    </row>
    <row r="98" spans="1:14" ht="15" customHeight="1" x14ac:dyDescent="0.2">
      <c r="A98" s="15" t="s">
        <v>519</v>
      </c>
      <c r="B98" s="12" t="s">
        <v>31</v>
      </c>
      <c r="C98" s="78">
        <v>1</v>
      </c>
      <c r="D98" s="78">
        <f>C98</f>
        <v>1</v>
      </c>
      <c r="E98" s="78">
        <f>C98</f>
        <v>1</v>
      </c>
      <c r="F98" s="78">
        <v>1</v>
      </c>
      <c r="G98" s="78">
        <f>F98</f>
        <v>1</v>
      </c>
      <c r="H98" s="78">
        <f>F98</f>
        <v>1</v>
      </c>
      <c r="I98" s="68">
        <v>90105</v>
      </c>
      <c r="J98" s="45">
        <f>I98</f>
        <v>90105</v>
      </c>
      <c r="K98" s="45">
        <f>I98</f>
        <v>90105</v>
      </c>
      <c r="L98" s="23"/>
      <c r="M98" s="23"/>
      <c r="N98" s="23"/>
    </row>
    <row r="99" spans="1:14" ht="15.75" customHeight="1" x14ac:dyDescent="0.2">
      <c r="A99" s="15" t="s">
        <v>520</v>
      </c>
      <c r="B99" s="47" t="s">
        <v>33</v>
      </c>
      <c r="C99" s="78">
        <v>1</v>
      </c>
      <c r="D99" s="78">
        <f t="shared" ref="D99:D113" si="35">C99</f>
        <v>1</v>
      </c>
      <c r="E99" s="78">
        <f t="shared" ref="E99:E113" si="36">C99</f>
        <v>1</v>
      </c>
      <c r="F99" s="78">
        <v>1</v>
      </c>
      <c r="G99" s="78">
        <f t="shared" ref="G99:G113" si="37">F99</f>
        <v>1</v>
      </c>
      <c r="H99" s="78">
        <f t="shared" ref="H99:H114" si="38">F99</f>
        <v>1</v>
      </c>
      <c r="I99" s="68">
        <v>169722</v>
      </c>
      <c r="J99" s="45">
        <f t="shared" ref="J99:J114" si="39">I99</f>
        <v>169722</v>
      </c>
      <c r="K99" s="45">
        <f t="shared" ref="K99:K114" si="40">I99</f>
        <v>169722</v>
      </c>
      <c r="L99" s="23"/>
      <c r="M99" s="23"/>
      <c r="N99" s="23"/>
    </row>
    <row r="100" spans="1:14" ht="38.25" customHeight="1" x14ac:dyDescent="0.2">
      <c r="A100" s="15" t="s">
        <v>633</v>
      </c>
      <c r="B100" s="148" t="s">
        <v>383</v>
      </c>
      <c r="C100" s="78">
        <v>1</v>
      </c>
      <c r="D100" s="78">
        <v>1</v>
      </c>
      <c r="E100" s="78">
        <v>1</v>
      </c>
      <c r="F100" s="78">
        <v>1</v>
      </c>
      <c r="G100" s="78">
        <v>1</v>
      </c>
      <c r="H100" s="78">
        <v>1</v>
      </c>
      <c r="I100" s="68">
        <v>142608</v>
      </c>
      <c r="J100" s="68">
        <v>142608</v>
      </c>
      <c r="K100" s="68">
        <v>142608</v>
      </c>
      <c r="L100" s="23"/>
      <c r="M100" s="23"/>
      <c r="N100" s="23"/>
    </row>
    <row r="101" spans="1:14" ht="13.5" customHeight="1" x14ac:dyDescent="0.2">
      <c r="A101" s="15" t="s">
        <v>521</v>
      </c>
      <c r="B101" s="148" t="s">
        <v>438</v>
      </c>
      <c r="C101" s="78">
        <v>1</v>
      </c>
      <c r="D101" s="78">
        <f t="shared" si="35"/>
        <v>1</v>
      </c>
      <c r="E101" s="78">
        <f t="shared" si="36"/>
        <v>1</v>
      </c>
      <c r="F101" s="78">
        <v>1</v>
      </c>
      <c r="G101" s="78">
        <f t="shared" si="37"/>
        <v>1</v>
      </c>
      <c r="H101" s="78">
        <f t="shared" si="38"/>
        <v>1</v>
      </c>
      <c r="I101" s="68">
        <v>72000</v>
      </c>
      <c r="J101" s="45">
        <f t="shared" si="39"/>
        <v>72000</v>
      </c>
      <c r="K101" s="45">
        <f t="shared" si="40"/>
        <v>72000</v>
      </c>
      <c r="L101" s="23"/>
      <c r="M101" s="23"/>
      <c r="N101" s="23"/>
    </row>
    <row r="102" spans="1:14" ht="15" customHeight="1" x14ac:dyDescent="0.2">
      <c r="A102" s="15" t="s">
        <v>522</v>
      </c>
      <c r="B102" s="148" t="s">
        <v>437</v>
      </c>
      <c r="C102" s="78">
        <v>1</v>
      </c>
      <c r="D102" s="78">
        <f t="shared" si="35"/>
        <v>1</v>
      </c>
      <c r="E102" s="78">
        <f t="shared" si="36"/>
        <v>1</v>
      </c>
      <c r="F102" s="78">
        <v>1</v>
      </c>
      <c r="G102" s="78">
        <f t="shared" si="37"/>
        <v>1</v>
      </c>
      <c r="H102" s="78">
        <f t="shared" si="38"/>
        <v>1</v>
      </c>
      <c r="I102" s="68">
        <v>64356</v>
      </c>
      <c r="J102" s="45">
        <f t="shared" si="39"/>
        <v>64356</v>
      </c>
      <c r="K102" s="45">
        <f t="shared" si="40"/>
        <v>64356</v>
      </c>
      <c r="L102" s="23"/>
      <c r="M102" s="23"/>
      <c r="N102" s="23"/>
    </row>
    <row r="103" spans="1:14" ht="13.5" customHeight="1" x14ac:dyDescent="0.2">
      <c r="A103" s="15" t="s">
        <v>635</v>
      </c>
      <c r="B103" s="148" t="s">
        <v>439</v>
      </c>
      <c r="C103" s="78">
        <v>1</v>
      </c>
      <c r="D103" s="78">
        <f t="shared" si="35"/>
        <v>1</v>
      </c>
      <c r="E103" s="78">
        <f t="shared" si="36"/>
        <v>1</v>
      </c>
      <c r="F103" s="78">
        <v>1</v>
      </c>
      <c r="G103" s="78">
        <f t="shared" si="37"/>
        <v>1</v>
      </c>
      <c r="H103" s="78">
        <f t="shared" si="38"/>
        <v>1</v>
      </c>
      <c r="I103" s="68">
        <v>18000</v>
      </c>
      <c r="J103" s="45">
        <f t="shared" si="39"/>
        <v>18000</v>
      </c>
      <c r="K103" s="45">
        <f t="shared" si="40"/>
        <v>18000</v>
      </c>
      <c r="L103" s="23"/>
      <c r="M103" s="23"/>
      <c r="N103" s="23"/>
    </row>
    <row r="104" spans="1:14" ht="27.75" customHeight="1" x14ac:dyDescent="0.2">
      <c r="A104" s="15" t="s">
        <v>523</v>
      </c>
      <c r="B104" s="148" t="s">
        <v>440</v>
      </c>
      <c r="C104" s="78">
        <v>1</v>
      </c>
      <c r="D104" s="78">
        <f t="shared" si="35"/>
        <v>1</v>
      </c>
      <c r="E104" s="78">
        <f t="shared" si="36"/>
        <v>1</v>
      </c>
      <c r="F104" s="78">
        <v>1</v>
      </c>
      <c r="G104" s="78">
        <f t="shared" si="37"/>
        <v>1</v>
      </c>
      <c r="H104" s="78">
        <f t="shared" si="38"/>
        <v>1</v>
      </c>
      <c r="I104" s="68">
        <f>21156+101036</f>
        <v>122192</v>
      </c>
      <c r="J104" s="45">
        <f t="shared" si="39"/>
        <v>122192</v>
      </c>
      <c r="K104" s="45">
        <f t="shared" si="40"/>
        <v>122192</v>
      </c>
      <c r="L104" s="23"/>
      <c r="M104" s="23"/>
      <c r="N104" s="23"/>
    </row>
    <row r="105" spans="1:14" ht="14.25" customHeight="1" x14ac:dyDescent="0.2">
      <c r="A105" s="15" t="s">
        <v>524</v>
      </c>
      <c r="B105" s="148" t="s">
        <v>441</v>
      </c>
      <c r="C105" s="78">
        <v>1</v>
      </c>
      <c r="D105" s="78">
        <f t="shared" si="35"/>
        <v>1</v>
      </c>
      <c r="E105" s="78">
        <f t="shared" si="36"/>
        <v>1</v>
      </c>
      <c r="F105" s="78">
        <v>1</v>
      </c>
      <c r="G105" s="78">
        <f t="shared" si="37"/>
        <v>1</v>
      </c>
      <c r="H105" s="78">
        <f t="shared" si="38"/>
        <v>1</v>
      </c>
      <c r="I105" s="68">
        <v>388800</v>
      </c>
      <c r="J105" s="45">
        <f t="shared" si="39"/>
        <v>388800</v>
      </c>
      <c r="K105" s="45">
        <f t="shared" si="40"/>
        <v>388800</v>
      </c>
      <c r="L105" s="23"/>
      <c r="M105" s="23"/>
      <c r="N105" s="23"/>
    </row>
    <row r="106" spans="1:14" ht="14.25" customHeight="1" x14ac:dyDescent="0.2">
      <c r="A106" s="15" t="s">
        <v>525</v>
      </c>
      <c r="B106" s="148" t="s">
        <v>442</v>
      </c>
      <c r="C106" s="78">
        <v>1</v>
      </c>
      <c r="D106" s="78">
        <f t="shared" si="35"/>
        <v>1</v>
      </c>
      <c r="E106" s="78">
        <f t="shared" si="36"/>
        <v>1</v>
      </c>
      <c r="F106" s="78">
        <v>3</v>
      </c>
      <c r="G106" s="78">
        <f t="shared" si="37"/>
        <v>3</v>
      </c>
      <c r="H106" s="78">
        <f t="shared" si="38"/>
        <v>3</v>
      </c>
      <c r="I106" s="68">
        <v>30000</v>
      </c>
      <c r="J106" s="45">
        <f t="shared" si="39"/>
        <v>30000</v>
      </c>
      <c r="K106" s="45">
        <f t="shared" si="40"/>
        <v>30000</v>
      </c>
      <c r="L106" s="23"/>
      <c r="M106" s="23"/>
      <c r="N106" s="23"/>
    </row>
    <row r="107" spans="1:14" ht="27" customHeight="1" x14ac:dyDescent="0.2">
      <c r="A107" s="15" t="s">
        <v>634</v>
      </c>
      <c r="B107" s="148" t="s">
        <v>443</v>
      </c>
      <c r="C107" s="78">
        <v>1</v>
      </c>
      <c r="D107" s="78">
        <f t="shared" si="35"/>
        <v>1</v>
      </c>
      <c r="E107" s="78">
        <f t="shared" si="36"/>
        <v>1</v>
      </c>
      <c r="F107" s="78">
        <v>1</v>
      </c>
      <c r="G107" s="78">
        <f t="shared" si="37"/>
        <v>1</v>
      </c>
      <c r="H107" s="78">
        <f t="shared" si="38"/>
        <v>1</v>
      </c>
      <c r="I107" s="68">
        <v>30000</v>
      </c>
      <c r="J107" s="45">
        <f t="shared" si="39"/>
        <v>30000</v>
      </c>
      <c r="K107" s="45">
        <f t="shared" si="40"/>
        <v>30000</v>
      </c>
      <c r="L107" s="23"/>
      <c r="M107" s="23"/>
      <c r="N107" s="23"/>
    </row>
    <row r="108" spans="1:14" ht="15" customHeight="1" x14ac:dyDescent="0.2">
      <c r="A108" s="15" t="s">
        <v>526</v>
      </c>
      <c r="B108" s="148" t="s">
        <v>444</v>
      </c>
      <c r="C108" s="78">
        <v>1</v>
      </c>
      <c r="D108" s="78">
        <f t="shared" si="35"/>
        <v>1</v>
      </c>
      <c r="E108" s="78">
        <f t="shared" si="36"/>
        <v>1</v>
      </c>
      <c r="F108" s="78">
        <v>1</v>
      </c>
      <c r="G108" s="78">
        <f t="shared" si="37"/>
        <v>1</v>
      </c>
      <c r="H108" s="78">
        <f t="shared" si="38"/>
        <v>1</v>
      </c>
      <c r="I108" s="68">
        <v>66000</v>
      </c>
      <c r="J108" s="45">
        <f t="shared" si="39"/>
        <v>66000</v>
      </c>
      <c r="K108" s="45">
        <f t="shared" si="40"/>
        <v>66000</v>
      </c>
      <c r="L108" s="23"/>
      <c r="M108" s="23"/>
      <c r="N108" s="23"/>
    </row>
    <row r="109" spans="1:14" ht="14.25" customHeight="1" x14ac:dyDescent="0.2">
      <c r="A109" s="15" t="s">
        <v>527</v>
      </c>
      <c r="B109" s="148" t="s">
        <v>445</v>
      </c>
      <c r="C109" s="78">
        <v>1</v>
      </c>
      <c r="D109" s="78">
        <f t="shared" si="35"/>
        <v>1</v>
      </c>
      <c r="E109" s="78">
        <f t="shared" si="36"/>
        <v>1</v>
      </c>
      <c r="F109" s="78">
        <v>1</v>
      </c>
      <c r="G109" s="78">
        <f t="shared" si="37"/>
        <v>1</v>
      </c>
      <c r="H109" s="78">
        <f t="shared" si="38"/>
        <v>1</v>
      </c>
      <c r="I109" s="68">
        <v>19000</v>
      </c>
      <c r="J109" s="45">
        <f t="shared" si="39"/>
        <v>19000</v>
      </c>
      <c r="K109" s="45">
        <f t="shared" si="40"/>
        <v>19000</v>
      </c>
      <c r="L109" s="23"/>
      <c r="M109" s="23"/>
      <c r="N109" s="23"/>
    </row>
    <row r="110" spans="1:14" ht="13.5" customHeight="1" x14ac:dyDescent="0.2">
      <c r="A110" s="15" t="s">
        <v>528</v>
      </c>
      <c r="B110" s="148" t="s">
        <v>446</v>
      </c>
      <c r="C110" s="78">
        <v>1</v>
      </c>
      <c r="D110" s="78">
        <f t="shared" si="35"/>
        <v>1</v>
      </c>
      <c r="E110" s="78">
        <f t="shared" si="36"/>
        <v>1</v>
      </c>
      <c r="F110" s="78">
        <v>1</v>
      </c>
      <c r="G110" s="78">
        <f t="shared" si="37"/>
        <v>1</v>
      </c>
      <c r="H110" s="78">
        <f t="shared" si="38"/>
        <v>1</v>
      </c>
      <c r="I110" s="68">
        <v>3000</v>
      </c>
      <c r="J110" s="45">
        <f t="shared" si="39"/>
        <v>3000</v>
      </c>
      <c r="K110" s="45">
        <f t="shared" si="40"/>
        <v>3000</v>
      </c>
      <c r="L110" s="23"/>
      <c r="M110" s="23"/>
      <c r="N110" s="23"/>
    </row>
    <row r="111" spans="1:14" ht="15" customHeight="1" x14ac:dyDescent="0.2">
      <c r="A111" s="15" t="s">
        <v>529</v>
      </c>
      <c r="B111" s="148" t="s">
        <v>447</v>
      </c>
      <c r="C111" s="78">
        <v>1</v>
      </c>
      <c r="D111" s="78">
        <f t="shared" si="35"/>
        <v>1</v>
      </c>
      <c r="E111" s="78">
        <f t="shared" si="36"/>
        <v>1</v>
      </c>
      <c r="F111" s="78">
        <v>1</v>
      </c>
      <c r="G111" s="78">
        <f t="shared" si="37"/>
        <v>1</v>
      </c>
      <c r="H111" s="78">
        <f t="shared" si="38"/>
        <v>1</v>
      </c>
      <c r="I111" s="68">
        <v>48000</v>
      </c>
      <c r="J111" s="45">
        <f t="shared" si="39"/>
        <v>48000</v>
      </c>
      <c r="K111" s="45">
        <f t="shared" si="40"/>
        <v>48000</v>
      </c>
      <c r="L111" s="23"/>
      <c r="M111" s="23"/>
      <c r="N111" s="23"/>
    </row>
    <row r="112" spans="1:14" ht="15" customHeight="1" x14ac:dyDescent="0.2">
      <c r="A112" s="15" t="s">
        <v>530</v>
      </c>
      <c r="B112" s="148" t="s">
        <v>448</v>
      </c>
      <c r="C112" s="78">
        <v>1</v>
      </c>
      <c r="D112" s="78">
        <f t="shared" si="35"/>
        <v>1</v>
      </c>
      <c r="E112" s="78">
        <f t="shared" si="36"/>
        <v>1</v>
      </c>
      <c r="F112" s="78">
        <v>1</v>
      </c>
      <c r="G112" s="78">
        <f t="shared" si="37"/>
        <v>1</v>
      </c>
      <c r="H112" s="78">
        <f t="shared" si="38"/>
        <v>1</v>
      </c>
      <c r="I112" s="68">
        <v>100000</v>
      </c>
      <c r="J112" s="45">
        <f t="shared" si="39"/>
        <v>100000</v>
      </c>
      <c r="K112" s="45">
        <f t="shared" si="40"/>
        <v>100000</v>
      </c>
      <c r="L112" s="23"/>
      <c r="M112" s="23"/>
      <c r="N112" s="23"/>
    </row>
    <row r="113" spans="1:14" ht="27" customHeight="1" x14ac:dyDescent="0.2">
      <c r="A113" s="15" t="s">
        <v>532</v>
      </c>
      <c r="B113" s="148" t="s">
        <v>449</v>
      </c>
      <c r="C113" s="78">
        <v>1</v>
      </c>
      <c r="D113" s="78">
        <f t="shared" si="35"/>
        <v>1</v>
      </c>
      <c r="E113" s="78">
        <f t="shared" si="36"/>
        <v>1</v>
      </c>
      <c r="F113" s="78">
        <v>1</v>
      </c>
      <c r="G113" s="78">
        <f t="shared" si="37"/>
        <v>1</v>
      </c>
      <c r="H113" s="78">
        <f t="shared" si="38"/>
        <v>1</v>
      </c>
      <c r="I113" s="68">
        <v>20500</v>
      </c>
      <c r="J113" s="45">
        <f t="shared" si="39"/>
        <v>20500</v>
      </c>
      <c r="K113" s="45">
        <f t="shared" si="40"/>
        <v>20500</v>
      </c>
      <c r="L113" s="23"/>
      <c r="M113" s="23"/>
      <c r="N113" s="23"/>
    </row>
    <row r="114" spans="1:14" ht="39.75" customHeight="1" x14ac:dyDescent="0.2">
      <c r="A114" s="15" t="s">
        <v>531</v>
      </c>
      <c r="B114" s="148" t="s">
        <v>450</v>
      </c>
      <c r="C114" s="78">
        <v>1</v>
      </c>
      <c r="D114" s="78">
        <v>1</v>
      </c>
      <c r="E114" s="78">
        <v>1</v>
      </c>
      <c r="F114" s="78">
        <v>1</v>
      </c>
      <c r="G114" s="78">
        <v>1</v>
      </c>
      <c r="H114" s="78">
        <f t="shared" si="38"/>
        <v>1</v>
      </c>
      <c r="I114" s="68">
        <v>50000</v>
      </c>
      <c r="J114" s="145">
        <f t="shared" si="39"/>
        <v>50000</v>
      </c>
      <c r="K114" s="145">
        <f t="shared" si="40"/>
        <v>50000</v>
      </c>
      <c r="L114" s="23"/>
      <c r="M114" s="23"/>
      <c r="N114" s="23"/>
    </row>
    <row r="115" spans="1:14" x14ac:dyDescent="0.2">
      <c r="A115" s="12" t="s">
        <v>123</v>
      </c>
      <c r="B115" s="70" t="s">
        <v>225</v>
      </c>
      <c r="C115" s="12" t="s">
        <v>1</v>
      </c>
      <c r="D115" s="12" t="s">
        <v>1</v>
      </c>
      <c r="E115" s="12" t="s">
        <v>1</v>
      </c>
      <c r="F115" s="12" t="s">
        <v>1</v>
      </c>
      <c r="G115" s="12" t="s">
        <v>1</v>
      </c>
      <c r="H115" s="12" t="s">
        <v>1</v>
      </c>
      <c r="I115" s="55">
        <f>SUM(I98:I114)</f>
        <v>1434283</v>
      </c>
      <c r="J115" s="55">
        <f>SUM(J98:J114)</f>
        <v>1434283</v>
      </c>
      <c r="K115" s="55">
        <f>SUM(K98:K114)</f>
        <v>1434283</v>
      </c>
      <c r="L115" s="23"/>
      <c r="M115" s="23"/>
      <c r="N115" s="23"/>
    </row>
    <row r="116" spans="1:14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x14ac:dyDescent="0.2">
      <c r="A117" s="39" t="s">
        <v>603</v>
      </c>
      <c r="B117" s="23"/>
      <c r="C117" s="23"/>
      <c r="D117" s="23"/>
      <c r="E117" s="23"/>
      <c r="F117" s="23"/>
      <c r="G117" s="23"/>
      <c r="H117" s="23"/>
      <c r="I117" s="114"/>
      <c r="J117" s="23"/>
      <c r="K117" s="23"/>
      <c r="L117" s="23"/>
      <c r="M117" s="23"/>
      <c r="N117" s="23"/>
    </row>
    <row r="118" spans="1:14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</row>
    <row r="119" spans="1:14" ht="40.5" customHeight="1" x14ac:dyDescent="0.2">
      <c r="A119" s="227" t="s">
        <v>201</v>
      </c>
      <c r="B119" s="194" t="s">
        <v>11</v>
      </c>
      <c r="C119" s="194" t="s">
        <v>245</v>
      </c>
      <c r="D119" s="194"/>
      <c r="E119" s="194"/>
      <c r="F119" s="194" t="s">
        <v>246</v>
      </c>
      <c r="G119" s="194"/>
      <c r="H119" s="194"/>
      <c r="I119" s="208" t="s">
        <v>83</v>
      </c>
      <c r="J119" s="208"/>
      <c r="K119" s="208"/>
      <c r="L119" s="23"/>
      <c r="M119" s="23"/>
      <c r="N119" s="23"/>
    </row>
    <row r="120" spans="1:14" ht="15" customHeight="1" x14ac:dyDescent="0.2">
      <c r="A120" s="228"/>
      <c r="B120" s="194"/>
      <c r="C120" s="12" t="s">
        <v>8</v>
      </c>
      <c r="D120" s="12" t="s">
        <v>9</v>
      </c>
      <c r="E120" s="12" t="s">
        <v>616</v>
      </c>
      <c r="F120" s="183" t="s">
        <v>8</v>
      </c>
      <c r="G120" s="183" t="s">
        <v>9</v>
      </c>
      <c r="H120" s="183" t="s">
        <v>616</v>
      </c>
      <c r="I120" s="183" t="s">
        <v>8</v>
      </c>
      <c r="J120" s="183" t="s">
        <v>9</v>
      </c>
      <c r="K120" s="183" t="s">
        <v>616</v>
      </c>
      <c r="L120" s="23"/>
      <c r="M120" s="23"/>
      <c r="N120" s="23"/>
    </row>
    <row r="121" spans="1:14" ht="53.25" customHeight="1" x14ac:dyDescent="0.2">
      <c r="A121" s="229"/>
      <c r="B121" s="194"/>
      <c r="C121" s="46" t="s">
        <v>84</v>
      </c>
      <c r="D121" s="46" t="s">
        <v>85</v>
      </c>
      <c r="E121" s="46" t="s">
        <v>86</v>
      </c>
      <c r="F121" s="46" t="s">
        <v>84</v>
      </c>
      <c r="G121" s="46" t="s">
        <v>85</v>
      </c>
      <c r="H121" s="46" t="s">
        <v>86</v>
      </c>
      <c r="I121" s="182" t="s">
        <v>84</v>
      </c>
      <c r="J121" s="182" t="s">
        <v>85</v>
      </c>
      <c r="K121" s="182" t="s">
        <v>86</v>
      </c>
      <c r="L121" s="23"/>
      <c r="M121" s="23"/>
      <c r="N121" s="23"/>
    </row>
    <row r="122" spans="1:14" x14ac:dyDescent="0.2">
      <c r="A122" s="12" t="s">
        <v>19</v>
      </c>
      <c r="B122" s="12" t="s">
        <v>20</v>
      </c>
      <c r="C122" s="12" t="s">
        <v>21</v>
      </c>
      <c r="D122" s="12" t="s">
        <v>22</v>
      </c>
      <c r="E122" s="12" t="s">
        <v>23</v>
      </c>
      <c r="F122" s="12" t="s">
        <v>24</v>
      </c>
      <c r="G122" s="12" t="s">
        <v>25</v>
      </c>
      <c r="H122" s="12" t="s">
        <v>26</v>
      </c>
      <c r="I122" s="183" t="s">
        <v>27</v>
      </c>
      <c r="J122" s="183" t="s">
        <v>28</v>
      </c>
      <c r="K122" s="183" t="s">
        <v>29</v>
      </c>
      <c r="L122" s="23"/>
      <c r="M122" s="23"/>
      <c r="N122" s="23"/>
    </row>
    <row r="123" spans="1:14" x14ac:dyDescent="0.2">
      <c r="A123" s="40" t="s">
        <v>727</v>
      </c>
      <c r="B123" s="12" t="s">
        <v>31</v>
      </c>
      <c r="C123" s="184">
        <v>1</v>
      </c>
      <c r="D123" s="184">
        <v>0</v>
      </c>
      <c r="E123" s="184">
        <v>0</v>
      </c>
      <c r="F123" s="184">
        <v>1</v>
      </c>
      <c r="G123" s="184">
        <v>1</v>
      </c>
      <c r="H123" s="184">
        <v>0</v>
      </c>
      <c r="I123" s="180">
        <v>1291.51</v>
      </c>
      <c r="J123" s="180">
        <v>0</v>
      </c>
      <c r="K123" s="180">
        <v>0</v>
      </c>
      <c r="L123" s="23"/>
      <c r="M123" s="23"/>
      <c r="N123" s="23"/>
    </row>
    <row r="124" spans="1:14" x14ac:dyDescent="0.2">
      <c r="A124" s="12" t="s">
        <v>123</v>
      </c>
      <c r="B124" s="70" t="s">
        <v>225</v>
      </c>
      <c r="C124" s="183" t="s">
        <v>1</v>
      </c>
      <c r="D124" s="183" t="s">
        <v>1</v>
      </c>
      <c r="E124" s="183" t="s">
        <v>1</v>
      </c>
      <c r="F124" s="183" t="s">
        <v>1</v>
      </c>
      <c r="G124" s="183" t="s">
        <v>1</v>
      </c>
      <c r="H124" s="183" t="s">
        <v>1</v>
      </c>
      <c r="I124" s="181">
        <f>I123</f>
        <v>1291.51</v>
      </c>
      <c r="J124" s="181">
        <v>0</v>
      </c>
      <c r="K124" s="181">
        <v>0</v>
      </c>
      <c r="L124" s="23"/>
      <c r="M124" s="23"/>
      <c r="N124" s="23"/>
    </row>
    <row r="125" spans="1:14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1:14" x14ac:dyDescent="0.2">
      <c r="A126" s="214" t="s">
        <v>604</v>
      </c>
      <c r="B126" s="214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</row>
    <row r="127" spans="1:14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</row>
    <row r="128" spans="1:14" ht="39.75" customHeight="1" x14ac:dyDescent="0.2">
      <c r="A128" s="194" t="s">
        <v>201</v>
      </c>
      <c r="B128" s="194" t="s">
        <v>11</v>
      </c>
      <c r="C128" s="194" t="s">
        <v>247</v>
      </c>
      <c r="D128" s="194"/>
      <c r="E128" s="194"/>
      <c r="F128" s="194" t="s">
        <v>248</v>
      </c>
      <c r="G128" s="194"/>
      <c r="H128" s="194"/>
      <c r="I128" s="208" t="s">
        <v>83</v>
      </c>
      <c r="J128" s="208"/>
      <c r="K128" s="208"/>
      <c r="L128" s="23"/>
      <c r="M128" s="23"/>
      <c r="N128" s="23"/>
    </row>
    <row r="129" spans="1:14" ht="18" customHeight="1" x14ac:dyDescent="0.2">
      <c r="A129" s="194"/>
      <c r="B129" s="194"/>
      <c r="C129" s="105" t="s">
        <v>8</v>
      </c>
      <c r="D129" s="105" t="s">
        <v>9</v>
      </c>
      <c r="E129" s="105" t="s">
        <v>616</v>
      </c>
      <c r="F129" s="105" t="s">
        <v>8</v>
      </c>
      <c r="G129" s="105" t="s">
        <v>9</v>
      </c>
      <c r="H129" s="105" t="s">
        <v>616</v>
      </c>
      <c r="I129" s="105" t="s">
        <v>8</v>
      </c>
      <c r="J129" s="105" t="s">
        <v>9</v>
      </c>
      <c r="K129" s="105" t="s">
        <v>616</v>
      </c>
      <c r="L129" s="23"/>
      <c r="M129" s="23"/>
      <c r="N129" s="23"/>
    </row>
    <row r="130" spans="1:14" ht="53.25" customHeight="1" x14ac:dyDescent="0.2">
      <c r="A130" s="194"/>
      <c r="B130" s="194"/>
      <c r="C130" s="46" t="s">
        <v>84</v>
      </c>
      <c r="D130" s="46" t="s">
        <v>85</v>
      </c>
      <c r="E130" s="46" t="s">
        <v>86</v>
      </c>
      <c r="F130" s="46" t="s">
        <v>84</v>
      </c>
      <c r="G130" s="46" t="s">
        <v>85</v>
      </c>
      <c r="H130" s="46" t="s">
        <v>86</v>
      </c>
      <c r="I130" s="46" t="s">
        <v>84</v>
      </c>
      <c r="J130" s="46" t="s">
        <v>85</v>
      </c>
      <c r="K130" s="46" t="s">
        <v>86</v>
      </c>
      <c r="L130" s="23"/>
      <c r="M130" s="23"/>
      <c r="N130" s="23"/>
    </row>
    <row r="131" spans="1:14" x14ac:dyDescent="0.2">
      <c r="A131" s="12" t="s">
        <v>19</v>
      </c>
      <c r="B131" s="12" t="s">
        <v>20</v>
      </c>
      <c r="C131" s="12" t="s">
        <v>21</v>
      </c>
      <c r="D131" s="12" t="s">
        <v>22</v>
      </c>
      <c r="E131" s="12" t="s">
        <v>23</v>
      </c>
      <c r="F131" s="12" t="s">
        <v>24</v>
      </c>
      <c r="G131" s="12" t="s">
        <v>25</v>
      </c>
      <c r="H131" s="12" t="s">
        <v>26</v>
      </c>
      <c r="I131" s="12" t="s">
        <v>27</v>
      </c>
      <c r="J131" s="12" t="s">
        <v>28</v>
      </c>
      <c r="K131" s="12" t="s">
        <v>29</v>
      </c>
      <c r="L131" s="23"/>
      <c r="M131" s="23"/>
      <c r="N131" s="23"/>
    </row>
    <row r="132" spans="1:14" ht="14.25" customHeight="1" x14ac:dyDescent="0.2">
      <c r="A132" s="40" t="s">
        <v>534</v>
      </c>
      <c r="B132" s="12" t="s">
        <v>31</v>
      </c>
      <c r="C132" s="78">
        <v>24</v>
      </c>
      <c r="D132" s="78">
        <f>C132</f>
        <v>24</v>
      </c>
      <c r="E132" s="78">
        <f>C132</f>
        <v>24</v>
      </c>
      <c r="F132" s="45">
        <v>4000</v>
      </c>
      <c r="G132" s="45">
        <f>F132</f>
        <v>4000</v>
      </c>
      <c r="H132" s="45">
        <f>F132</f>
        <v>4000</v>
      </c>
      <c r="I132" s="45">
        <f>C132*F132</f>
        <v>96000</v>
      </c>
      <c r="J132" s="45">
        <f>I132</f>
        <v>96000</v>
      </c>
      <c r="K132" s="45">
        <f>I132</f>
        <v>96000</v>
      </c>
      <c r="L132" s="23"/>
      <c r="M132" s="23"/>
      <c r="N132" s="23"/>
    </row>
    <row r="133" spans="1:14" ht="14.25" customHeight="1" x14ac:dyDescent="0.2">
      <c r="A133" s="12" t="s">
        <v>123</v>
      </c>
      <c r="B133" s="70" t="s">
        <v>227</v>
      </c>
      <c r="C133" s="12" t="s">
        <v>1</v>
      </c>
      <c r="D133" s="12" t="s">
        <v>1</v>
      </c>
      <c r="E133" s="12" t="s">
        <v>1</v>
      </c>
      <c r="F133" s="45" t="s">
        <v>1</v>
      </c>
      <c r="G133" s="45" t="s">
        <v>1</v>
      </c>
      <c r="H133" s="45" t="s">
        <v>1</v>
      </c>
      <c r="I133" s="55">
        <f>I132</f>
        <v>96000</v>
      </c>
      <c r="J133" s="55">
        <f>J132</f>
        <v>96000</v>
      </c>
      <c r="K133" s="55">
        <f>K132</f>
        <v>96000</v>
      </c>
      <c r="L133" s="23"/>
      <c r="M133" s="23"/>
      <c r="N133" s="23"/>
    </row>
    <row r="134" spans="1:14" ht="14.25" customHeight="1" x14ac:dyDescent="0.2">
      <c r="A134" s="80"/>
      <c r="B134" s="80"/>
      <c r="C134" s="80"/>
      <c r="D134" s="80"/>
      <c r="E134" s="80"/>
      <c r="F134" s="81"/>
      <c r="G134" s="81"/>
      <c r="H134" s="81"/>
      <c r="I134" s="82"/>
      <c r="J134" s="82"/>
      <c r="K134" s="82"/>
      <c r="L134" s="23"/>
      <c r="M134" s="23"/>
      <c r="N134" s="23"/>
    </row>
    <row r="135" spans="1:14" x14ac:dyDescent="0.2">
      <c r="A135" s="39" t="s">
        <v>605</v>
      </c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4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4" ht="21" customHeight="1" x14ac:dyDescent="0.2">
      <c r="A137" s="227" t="s">
        <v>201</v>
      </c>
      <c r="B137" s="194" t="s">
        <v>11</v>
      </c>
      <c r="C137" s="208" t="s">
        <v>243</v>
      </c>
      <c r="D137" s="208"/>
      <c r="E137" s="208"/>
      <c r="F137" s="208" t="s">
        <v>244</v>
      </c>
      <c r="G137" s="208"/>
      <c r="H137" s="208"/>
      <c r="I137" s="208" t="s">
        <v>83</v>
      </c>
      <c r="J137" s="208"/>
      <c r="K137" s="208"/>
    </row>
    <row r="138" spans="1:14" ht="16.5" customHeight="1" x14ac:dyDescent="0.2">
      <c r="A138" s="228"/>
      <c r="B138" s="194"/>
      <c r="C138" s="105" t="s">
        <v>8</v>
      </c>
      <c r="D138" s="105" t="s">
        <v>9</v>
      </c>
      <c r="E138" s="105" t="s">
        <v>616</v>
      </c>
      <c r="F138" s="105" t="s">
        <v>8</v>
      </c>
      <c r="G138" s="105" t="s">
        <v>9</v>
      </c>
      <c r="H138" s="105" t="s">
        <v>616</v>
      </c>
      <c r="I138" s="105" t="s">
        <v>8</v>
      </c>
      <c r="J138" s="105" t="s">
        <v>9</v>
      </c>
      <c r="K138" s="105" t="s">
        <v>616</v>
      </c>
    </row>
    <row r="139" spans="1:14" ht="38.25" x14ac:dyDescent="0.2">
      <c r="A139" s="229"/>
      <c r="B139" s="194"/>
      <c r="C139" s="46" t="s">
        <v>84</v>
      </c>
      <c r="D139" s="46" t="s">
        <v>85</v>
      </c>
      <c r="E139" s="46" t="s">
        <v>86</v>
      </c>
      <c r="F139" s="46" t="s">
        <v>84</v>
      </c>
      <c r="G139" s="46" t="s">
        <v>85</v>
      </c>
      <c r="H139" s="46" t="s">
        <v>86</v>
      </c>
      <c r="I139" s="46" t="s">
        <v>84</v>
      </c>
      <c r="J139" s="46" t="s">
        <v>85</v>
      </c>
      <c r="K139" s="46" t="s">
        <v>86</v>
      </c>
    </row>
    <row r="140" spans="1:14" x14ac:dyDescent="0.2">
      <c r="A140" s="47" t="s">
        <v>19</v>
      </c>
      <c r="B140" s="47" t="s">
        <v>20</v>
      </c>
      <c r="C140" s="47" t="s">
        <v>21</v>
      </c>
      <c r="D140" s="47" t="s">
        <v>22</v>
      </c>
      <c r="E140" s="47" t="s">
        <v>23</v>
      </c>
      <c r="F140" s="47" t="s">
        <v>24</v>
      </c>
      <c r="G140" s="47" t="s">
        <v>25</v>
      </c>
      <c r="H140" s="47" t="s">
        <v>26</v>
      </c>
      <c r="I140" s="47" t="s">
        <v>27</v>
      </c>
      <c r="J140" s="47" t="s">
        <v>28</v>
      </c>
      <c r="K140" s="47" t="s">
        <v>29</v>
      </c>
    </row>
    <row r="141" spans="1:14" ht="28.5" customHeight="1" x14ac:dyDescent="0.2">
      <c r="A141" s="15" t="s">
        <v>536</v>
      </c>
      <c r="B141" s="70" t="s">
        <v>31</v>
      </c>
      <c r="C141" s="78">
        <v>1</v>
      </c>
      <c r="D141" s="78">
        <f t="shared" ref="D141:D145" si="41">C141</f>
        <v>1</v>
      </c>
      <c r="E141" s="78">
        <f t="shared" ref="E141:E145" si="42">C141</f>
        <v>1</v>
      </c>
      <c r="F141" s="78">
        <v>3</v>
      </c>
      <c r="G141" s="78">
        <f t="shared" ref="G141:G145" si="43">F141</f>
        <v>3</v>
      </c>
      <c r="H141" s="78">
        <f t="shared" ref="H141:H145" si="44">F141</f>
        <v>3</v>
      </c>
      <c r="I141" s="68">
        <v>83800</v>
      </c>
      <c r="J141" s="45">
        <f t="shared" ref="J141:J145" si="45">I141</f>
        <v>83800</v>
      </c>
      <c r="K141" s="45">
        <f t="shared" ref="K141:K145" si="46">I141</f>
        <v>83800</v>
      </c>
    </row>
    <row r="142" spans="1:14" ht="15.75" customHeight="1" x14ac:dyDescent="0.2">
      <c r="A142" s="15" t="s">
        <v>537</v>
      </c>
      <c r="B142" s="70" t="s">
        <v>33</v>
      </c>
      <c r="C142" s="78">
        <v>1</v>
      </c>
      <c r="D142" s="78">
        <f t="shared" si="41"/>
        <v>1</v>
      </c>
      <c r="E142" s="78">
        <f t="shared" si="42"/>
        <v>1</v>
      </c>
      <c r="F142" s="78">
        <v>1</v>
      </c>
      <c r="G142" s="78">
        <f t="shared" si="43"/>
        <v>1</v>
      </c>
      <c r="H142" s="78">
        <f t="shared" si="44"/>
        <v>1</v>
      </c>
      <c r="I142" s="68">
        <v>22000</v>
      </c>
      <c r="J142" s="45">
        <f t="shared" si="45"/>
        <v>22000</v>
      </c>
      <c r="K142" s="45">
        <f t="shared" si="46"/>
        <v>22000</v>
      </c>
    </row>
    <row r="143" spans="1:14" ht="15" customHeight="1" x14ac:dyDescent="0.2">
      <c r="A143" s="15" t="s">
        <v>541</v>
      </c>
      <c r="B143" s="70" t="s">
        <v>383</v>
      </c>
      <c r="C143" s="78">
        <v>1</v>
      </c>
      <c r="D143" s="78">
        <f t="shared" si="41"/>
        <v>1</v>
      </c>
      <c r="E143" s="78">
        <f t="shared" si="42"/>
        <v>1</v>
      </c>
      <c r="F143" s="78">
        <v>1</v>
      </c>
      <c r="G143" s="78">
        <f t="shared" si="43"/>
        <v>1</v>
      </c>
      <c r="H143" s="78">
        <f t="shared" si="44"/>
        <v>1</v>
      </c>
      <c r="I143" s="68">
        <v>99370</v>
      </c>
      <c r="J143" s="45">
        <f t="shared" si="45"/>
        <v>99370</v>
      </c>
      <c r="K143" s="45">
        <f t="shared" si="46"/>
        <v>99370</v>
      </c>
    </row>
    <row r="144" spans="1:14" ht="14.25" customHeight="1" x14ac:dyDescent="0.2">
      <c r="A144" s="15" t="s">
        <v>636</v>
      </c>
      <c r="B144" s="70" t="s">
        <v>438</v>
      </c>
      <c r="C144" s="78">
        <v>1</v>
      </c>
      <c r="D144" s="78">
        <f t="shared" si="41"/>
        <v>1</v>
      </c>
      <c r="E144" s="78">
        <f t="shared" si="42"/>
        <v>1</v>
      </c>
      <c r="F144" s="78">
        <v>1</v>
      </c>
      <c r="G144" s="78">
        <f t="shared" si="43"/>
        <v>1</v>
      </c>
      <c r="H144" s="78">
        <f t="shared" si="44"/>
        <v>1</v>
      </c>
      <c r="I144" s="68">
        <v>25000</v>
      </c>
      <c r="J144" s="45">
        <f t="shared" si="45"/>
        <v>25000</v>
      </c>
      <c r="K144" s="45">
        <f t="shared" si="46"/>
        <v>25000</v>
      </c>
    </row>
    <row r="145" spans="1:14" ht="16.5" customHeight="1" x14ac:dyDescent="0.2">
      <c r="A145" s="15" t="s">
        <v>663</v>
      </c>
      <c r="B145" s="70" t="s">
        <v>437</v>
      </c>
      <c r="C145" s="78">
        <v>1</v>
      </c>
      <c r="D145" s="78">
        <f t="shared" si="41"/>
        <v>1</v>
      </c>
      <c r="E145" s="78">
        <f t="shared" si="42"/>
        <v>1</v>
      </c>
      <c r="F145" s="78">
        <v>1</v>
      </c>
      <c r="G145" s="78">
        <f t="shared" si="43"/>
        <v>1</v>
      </c>
      <c r="H145" s="78">
        <f t="shared" si="44"/>
        <v>1</v>
      </c>
      <c r="I145" s="68">
        <v>791459</v>
      </c>
      <c r="J145" s="137">
        <f t="shared" si="45"/>
        <v>791459</v>
      </c>
      <c r="K145" s="137">
        <f t="shared" si="46"/>
        <v>791459</v>
      </c>
    </row>
    <row r="146" spans="1:14" ht="30.75" customHeight="1" x14ac:dyDescent="0.2">
      <c r="A146" s="15" t="s">
        <v>535</v>
      </c>
      <c r="B146" s="70" t="s">
        <v>439</v>
      </c>
      <c r="C146" s="78">
        <v>1</v>
      </c>
      <c r="D146" s="78">
        <f>C146</f>
        <v>1</v>
      </c>
      <c r="E146" s="78">
        <f>C146</f>
        <v>1</v>
      </c>
      <c r="F146" s="78">
        <v>1</v>
      </c>
      <c r="G146" s="78">
        <f>F146</f>
        <v>1</v>
      </c>
      <c r="H146" s="78">
        <f>F146</f>
        <v>1</v>
      </c>
      <c r="I146" s="68">
        <f>68400+147121</f>
        <v>215521</v>
      </c>
      <c r="J146" s="164">
        <f>I146</f>
        <v>215521</v>
      </c>
      <c r="K146" s="164">
        <f>I146</f>
        <v>215521</v>
      </c>
    </row>
    <row r="147" spans="1:14" ht="40.5" customHeight="1" x14ac:dyDescent="0.2">
      <c r="A147" s="15" t="s">
        <v>639</v>
      </c>
      <c r="B147" s="70" t="s">
        <v>440</v>
      </c>
      <c r="C147" s="78">
        <v>1</v>
      </c>
      <c r="D147" s="78">
        <f>C147</f>
        <v>1</v>
      </c>
      <c r="E147" s="78">
        <f>C147</f>
        <v>1</v>
      </c>
      <c r="F147" s="172">
        <v>1</v>
      </c>
      <c r="G147" s="172">
        <v>1</v>
      </c>
      <c r="H147" s="172">
        <f>F147</f>
        <v>1</v>
      </c>
      <c r="I147" s="172">
        <v>35530</v>
      </c>
      <c r="J147" s="172">
        <v>35530</v>
      </c>
      <c r="K147" s="172">
        <v>35530</v>
      </c>
    </row>
    <row r="148" spans="1:14" ht="15.75" customHeight="1" x14ac:dyDescent="0.2">
      <c r="A148" s="15" t="s">
        <v>540</v>
      </c>
      <c r="B148" s="70" t="s">
        <v>441</v>
      </c>
      <c r="C148" s="78">
        <v>1</v>
      </c>
      <c r="D148" s="78">
        <v>1</v>
      </c>
      <c r="E148" s="78">
        <v>1</v>
      </c>
      <c r="F148" s="172">
        <v>1</v>
      </c>
      <c r="G148" s="172">
        <v>1</v>
      </c>
      <c r="H148" s="172">
        <v>1</v>
      </c>
      <c r="I148" s="172">
        <v>24470</v>
      </c>
      <c r="J148" s="172">
        <v>24470</v>
      </c>
      <c r="K148" s="172">
        <v>24470</v>
      </c>
    </row>
    <row r="149" spans="1:14" ht="14.25" customHeight="1" x14ac:dyDescent="0.2">
      <c r="A149" s="47" t="s">
        <v>123</v>
      </c>
      <c r="B149" s="70" t="s">
        <v>228</v>
      </c>
      <c r="C149" s="47" t="s">
        <v>1</v>
      </c>
      <c r="D149" s="47" t="s">
        <v>1</v>
      </c>
      <c r="E149" s="47" t="s">
        <v>1</v>
      </c>
      <c r="F149" s="47" t="s">
        <v>1</v>
      </c>
      <c r="G149" s="47" t="s">
        <v>1</v>
      </c>
      <c r="H149" s="47" t="s">
        <v>1</v>
      </c>
      <c r="I149" s="55">
        <f>SUM(I141:I148)</f>
        <v>1297150</v>
      </c>
      <c r="J149" s="165">
        <f>SUM(J141:J148)</f>
        <v>1297150</v>
      </c>
      <c r="K149" s="165">
        <f>SUM(K141:K148)</f>
        <v>1297150</v>
      </c>
      <c r="L149" s="115"/>
      <c r="M149" s="115"/>
      <c r="N149" s="115"/>
    </row>
    <row r="150" spans="1:14" ht="14.25" customHeight="1" x14ac:dyDescent="0.2">
      <c r="A150" s="80"/>
      <c r="B150" s="80"/>
      <c r="C150" s="80"/>
      <c r="D150" s="80"/>
      <c r="E150" s="80"/>
      <c r="F150" s="80"/>
      <c r="G150" s="80"/>
      <c r="H150" s="80"/>
      <c r="I150" s="82"/>
      <c r="J150" s="82"/>
      <c r="K150" s="82"/>
    </row>
    <row r="151" spans="1:14" ht="14.25" hidden="1" customHeight="1" x14ac:dyDescent="0.2">
      <c r="A151" s="39" t="s">
        <v>659</v>
      </c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4" ht="14.25" hidden="1" customHeight="1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4" ht="14.25" hidden="1" customHeight="1" x14ac:dyDescent="0.2">
      <c r="A153" s="227" t="s">
        <v>201</v>
      </c>
      <c r="B153" s="194" t="s">
        <v>11</v>
      </c>
      <c r="C153" s="208" t="s">
        <v>544</v>
      </c>
      <c r="D153" s="208"/>
      <c r="E153" s="208"/>
      <c r="F153" s="208" t="s">
        <v>543</v>
      </c>
      <c r="G153" s="208"/>
      <c r="H153" s="208"/>
      <c r="I153" s="208"/>
      <c r="J153" s="208"/>
      <c r="K153" s="208"/>
    </row>
    <row r="154" spans="1:14" ht="14.25" hidden="1" customHeight="1" x14ac:dyDescent="0.2">
      <c r="A154" s="228"/>
      <c r="B154" s="194"/>
      <c r="C154" s="105" t="s">
        <v>8</v>
      </c>
      <c r="D154" s="105" t="s">
        <v>9</v>
      </c>
      <c r="E154" s="105" t="s">
        <v>616</v>
      </c>
      <c r="F154" s="105" t="s">
        <v>8</v>
      </c>
      <c r="G154" s="105" t="s">
        <v>9</v>
      </c>
      <c r="H154" s="105" t="s">
        <v>616</v>
      </c>
      <c r="I154" s="105"/>
      <c r="J154" s="105"/>
      <c r="K154" s="105"/>
    </row>
    <row r="155" spans="1:14" ht="14.25" hidden="1" customHeight="1" x14ac:dyDescent="0.2">
      <c r="A155" s="229"/>
      <c r="B155" s="194"/>
      <c r="C155" s="104" t="s">
        <v>84</v>
      </c>
      <c r="D155" s="104" t="s">
        <v>85</v>
      </c>
      <c r="E155" s="104" t="s">
        <v>86</v>
      </c>
      <c r="F155" s="104" t="s">
        <v>84</v>
      </c>
      <c r="G155" s="104" t="s">
        <v>85</v>
      </c>
      <c r="H155" s="104" t="s">
        <v>86</v>
      </c>
      <c r="I155" s="104"/>
      <c r="J155" s="104"/>
      <c r="K155" s="104"/>
    </row>
    <row r="156" spans="1:14" ht="14.25" hidden="1" customHeight="1" x14ac:dyDescent="0.2">
      <c r="A156" s="105" t="s">
        <v>19</v>
      </c>
      <c r="B156" s="105" t="s">
        <v>20</v>
      </c>
      <c r="C156" s="105" t="s">
        <v>21</v>
      </c>
      <c r="D156" s="105" t="s">
        <v>22</v>
      </c>
      <c r="E156" s="105" t="s">
        <v>23</v>
      </c>
      <c r="F156" s="105" t="s">
        <v>24</v>
      </c>
      <c r="G156" s="105" t="s">
        <v>25</v>
      </c>
      <c r="H156" s="105" t="s">
        <v>26</v>
      </c>
      <c r="I156" s="105"/>
      <c r="J156" s="105"/>
      <c r="K156" s="105"/>
    </row>
    <row r="157" spans="1:14" ht="39.75" hidden="1" customHeight="1" x14ac:dyDescent="0.2">
      <c r="A157" s="15"/>
      <c r="B157" s="70"/>
      <c r="C157" s="78"/>
      <c r="D157" s="78"/>
      <c r="E157" s="78"/>
      <c r="F157" s="102"/>
      <c r="G157" s="102"/>
      <c r="H157" s="102"/>
      <c r="I157" s="102"/>
      <c r="J157" s="102"/>
      <c r="K157" s="102"/>
    </row>
    <row r="158" spans="1:14" ht="16.5" hidden="1" customHeight="1" x14ac:dyDescent="0.2">
      <c r="A158" s="15"/>
      <c r="B158" s="70"/>
      <c r="C158" s="78"/>
      <c r="D158" s="78"/>
      <c r="E158" s="78"/>
      <c r="F158" s="102"/>
      <c r="G158" s="102"/>
      <c r="H158" s="102"/>
      <c r="I158" s="102"/>
      <c r="J158" s="102"/>
      <c r="K158" s="102"/>
    </row>
    <row r="159" spans="1:14" ht="14.25" hidden="1" customHeight="1" x14ac:dyDescent="0.2">
      <c r="A159" s="105" t="s">
        <v>123</v>
      </c>
      <c r="B159" s="70" t="s">
        <v>93</v>
      </c>
      <c r="C159" s="105" t="s">
        <v>1</v>
      </c>
      <c r="D159" s="105" t="s">
        <v>1</v>
      </c>
      <c r="E159" s="105" t="s">
        <v>1</v>
      </c>
      <c r="F159" s="105" t="s">
        <v>1</v>
      </c>
      <c r="G159" s="105" t="s">
        <v>1</v>
      </c>
      <c r="H159" s="105" t="s">
        <v>1</v>
      </c>
      <c r="I159" s="103"/>
      <c r="J159" s="103"/>
      <c r="K159" s="103"/>
    </row>
    <row r="160" spans="1:14" ht="14.25" hidden="1" customHeight="1" x14ac:dyDescent="0.2">
      <c r="A160" s="80"/>
      <c r="B160" s="80"/>
      <c r="C160" s="80"/>
      <c r="D160" s="80"/>
      <c r="E160" s="80"/>
      <c r="F160" s="80"/>
      <c r="G160" s="80"/>
      <c r="H160" s="80"/>
      <c r="I160" s="82"/>
      <c r="J160" s="82"/>
      <c r="K160" s="82"/>
    </row>
    <row r="161" spans="1:11" hidden="1" x14ac:dyDescent="0.2">
      <c r="A161" s="39" t="s">
        <v>606</v>
      </c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 hidden="1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 ht="15" hidden="1" customHeight="1" x14ac:dyDescent="0.2">
      <c r="A163" s="227" t="s">
        <v>201</v>
      </c>
      <c r="B163" s="194" t="s">
        <v>11</v>
      </c>
      <c r="C163" s="208" t="s">
        <v>544</v>
      </c>
      <c r="D163" s="208"/>
      <c r="E163" s="208"/>
      <c r="F163" s="208" t="s">
        <v>543</v>
      </c>
      <c r="G163" s="208"/>
      <c r="H163" s="208"/>
      <c r="I163" s="208"/>
      <c r="J163" s="208"/>
      <c r="K163" s="208"/>
    </row>
    <row r="164" spans="1:11" ht="15.75" hidden="1" customHeight="1" x14ac:dyDescent="0.2">
      <c r="A164" s="228"/>
      <c r="B164" s="194"/>
      <c r="C164" s="105" t="s">
        <v>8</v>
      </c>
      <c r="D164" s="105" t="s">
        <v>9</v>
      </c>
      <c r="E164" s="105" t="s">
        <v>616</v>
      </c>
      <c r="F164" s="105" t="s">
        <v>8</v>
      </c>
      <c r="G164" s="105" t="s">
        <v>9</v>
      </c>
      <c r="H164" s="105" t="s">
        <v>616</v>
      </c>
      <c r="I164" s="105"/>
      <c r="J164" s="105"/>
      <c r="K164" s="105"/>
    </row>
    <row r="165" spans="1:11" ht="38.25" hidden="1" x14ac:dyDescent="0.2">
      <c r="A165" s="229"/>
      <c r="B165" s="194"/>
      <c r="C165" s="46" t="s">
        <v>84</v>
      </c>
      <c r="D165" s="46" t="s">
        <v>85</v>
      </c>
      <c r="E165" s="46" t="s">
        <v>86</v>
      </c>
      <c r="F165" s="46" t="s">
        <v>84</v>
      </c>
      <c r="G165" s="46" t="s">
        <v>85</v>
      </c>
      <c r="H165" s="46" t="s">
        <v>86</v>
      </c>
      <c r="I165" s="46"/>
      <c r="J165" s="46"/>
      <c r="K165" s="46"/>
    </row>
    <row r="166" spans="1:11" hidden="1" x14ac:dyDescent="0.2">
      <c r="A166" s="47" t="s">
        <v>19</v>
      </c>
      <c r="B166" s="47" t="s">
        <v>20</v>
      </c>
      <c r="C166" s="47" t="s">
        <v>21</v>
      </c>
      <c r="D166" s="47" t="s">
        <v>22</v>
      </c>
      <c r="E166" s="47" t="s">
        <v>23</v>
      </c>
      <c r="F166" s="47" t="s">
        <v>24</v>
      </c>
      <c r="G166" s="47" t="s">
        <v>25</v>
      </c>
      <c r="H166" s="47" t="s">
        <v>26</v>
      </c>
      <c r="I166" s="47"/>
      <c r="J166" s="47"/>
      <c r="K166" s="47"/>
    </row>
    <row r="167" spans="1:11" ht="28.5" hidden="1" customHeight="1" x14ac:dyDescent="0.2">
      <c r="A167" s="15"/>
      <c r="B167" s="47"/>
      <c r="C167" s="78"/>
      <c r="D167" s="78"/>
      <c r="E167" s="78"/>
      <c r="F167" s="45"/>
      <c r="G167" s="45"/>
      <c r="H167" s="45"/>
      <c r="I167" s="45"/>
      <c r="J167" s="45"/>
      <c r="K167" s="45"/>
    </row>
    <row r="168" spans="1:11" ht="15.75" hidden="1" customHeight="1" x14ac:dyDescent="0.2">
      <c r="A168" s="47" t="s">
        <v>123</v>
      </c>
      <c r="B168" s="70" t="s">
        <v>641</v>
      </c>
      <c r="C168" s="47" t="s">
        <v>1</v>
      </c>
      <c r="D168" s="47" t="s">
        <v>1</v>
      </c>
      <c r="E168" s="47" t="s">
        <v>1</v>
      </c>
      <c r="F168" s="47" t="s">
        <v>1</v>
      </c>
      <c r="G168" s="47" t="s">
        <v>1</v>
      </c>
      <c r="H168" s="47" t="s">
        <v>1</v>
      </c>
      <c r="I168" s="55"/>
      <c r="J168" s="55"/>
      <c r="K168" s="55"/>
    </row>
    <row r="169" spans="1:11" ht="15.75" hidden="1" customHeight="1" x14ac:dyDescent="0.2">
      <c r="A169" s="80"/>
      <c r="B169" s="80"/>
      <c r="C169" s="80"/>
      <c r="D169" s="80"/>
      <c r="E169" s="80"/>
      <c r="F169" s="80"/>
      <c r="G169" s="80"/>
      <c r="H169" s="80"/>
      <c r="I169" s="82"/>
      <c r="J169" s="82"/>
      <c r="K169" s="82"/>
    </row>
    <row r="170" spans="1:11" hidden="1" x14ac:dyDescent="0.2">
      <c r="A170" s="39" t="s">
        <v>548</v>
      </c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 hidden="1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 ht="15.75" hidden="1" customHeight="1" x14ac:dyDescent="0.2">
      <c r="A172" s="227" t="s">
        <v>201</v>
      </c>
      <c r="B172" s="194" t="s">
        <v>11</v>
      </c>
      <c r="C172" s="208" t="s">
        <v>544</v>
      </c>
      <c r="D172" s="208"/>
      <c r="E172" s="208"/>
      <c r="F172" s="208" t="s">
        <v>543</v>
      </c>
      <c r="G172" s="208"/>
      <c r="H172" s="208"/>
      <c r="I172" s="208"/>
      <c r="J172" s="208"/>
      <c r="K172" s="208"/>
    </row>
    <row r="173" spans="1:11" ht="14.25" hidden="1" customHeight="1" x14ac:dyDescent="0.2">
      <c r="A173" s="228"/>
      <c r="B173" s="194"/>
      <c r="C173" s="105" t="s">
        <v>8</v>
      </c>
      <c r="D173" s="105" t="s">
        <v>9</v>
      </c>
      <c r="E173" s="105" t="s">
        <v>616</v>
      </c>
      <c r="F173" s="105" t="s">
        <v>8</v>
      </c>
      <c r="G173" s="105" t="s">
        <v>9</v>
      </c>
      <c r="H173" s="105" t="s">
        <v>616</v>
      </c>
      <c r="I173" s="105"/>
      <c r="J173" s="105"/>
      <c r="K173" s="105"/>
    </row>
    <row r="174" spans="1:11" ht="38.25" hidden="1" x14ac:dyDescent="0.2">
      <c r="A174" s="229"/>
      <c r="B174" s="194"/>
      <c r="C174" s="46" t="s">
        <v>84</v>
      </c>
      <c r="D174" s="46" t="s">
        <v>85</v>
      </c>
      <c r="E174" s="46" t="s">
        <v>86</v>
      </c>
      <c r="F174" s="46" t="s">
        <v>84</v>
      </c>
      <c r="G174" s="46" t="s">
        <v>85</v>
      </c>
      <c r="H174" s="46" t="s">
        <v>86</v>
      </c>
      <c r="I174" s="46"/>
      <c r="J174" s="46"/>
      <c r="K174" s="46"/>
    </row>
    <row r="175" spans="1:11" hidden="1" x14ac:dyDescent="0.2">
      <c r="A175" s="47" t="s">
        <v>19</v>
      </c>
      <c r="B175" s="47" t="s">
        <v>20</v>
      </c>
      <c r="C175" s="47" t="s">
        <v>21</v>
      </c>
      <c r="D175" s="47" t="s">
        <v>22</v>
      </c>
      <c r="E175" s="47" t="s">
        <v>23</v>
      </c>
      <c r="F175" s="47" t="s">
        <v>24</v>
      </c>
      <c r="G175" s="47" t="s">
        <v>25</v>
      </c>
      <c r="H175" s="47" t="s">
        <v>26</v>
      </c>
      <c r="I175" s="47"/>
      <c r="J175" s="47"/>
      <c r="K175" s="47"/>
    </row>
    <row r="176" spans="1:11" ht="16.5" hidden="1" customHeight="1" x14ac:dyDescent="0.2">
      <c r="A176" s="15" t="s">
        <v>546</v>
      </c>
      <c r="B176" s="47" t="s">
        <v>31</v>
      </c>
      <c r="C176" s="78">
        <v>0</v>
      </c>
      <c r="D176" s="78">
        <f>C176</f>
        <v>0</v>
      </c>
      <c r="E176" s="78">
        <f>C176</f>
        <v>0</v>
      </c>
      <c r="F176" s="45">
        <v>0</v>
      </c>
      <c r="G176" s="45">
        <f>F176</f>
        <v>0</v>
      </c>
      <c r="H176" s="45">
        <f>F176</f>
        <v>0</v>
      </c>
      <c r="I176" s="45"/>
      <c r="J176" s="45"/>
      <c r="K176" s="45"/>
    </row>
    <row r="177" spans="1:11" hidden="1" x14ac:dyDescent="0.2">
      <c r="A177" s="47" t="s">
        <v>123</v>
      </c>
      <c r="B177" s="70" t="s">
        <v>643</v>
      </c>
      <c r="C177" s="47" t="s">
        <v>1</v>
      </c>
      <c r="D177" s="47" t="s">
        <v>1</v>
      </c>
      <c r="E177" s="47" t="s">
        <v>1</v>
      </c>
      <c r="F177" s="47" t="s">
        <v>1</v>
      </c>
      <c r="G177" s="47" t="s">
        <v>1</v>
      </c>
      <c r="H177" s="47" t="s">
        <v>1</v>
      </c>
      <c r="I177" s="83"/>
      <c r="J177" s="55"/>
      <c r="K177" s="55"/>
    </row>
    <row r="178" spans="1:11" x14ac:dyDescent="0.2">
      <c r="A178" s="80"/>
      <c r="B178" s="80"/>
      <c r="C178" s="80"/>
      <c r="D178" s="80"/>
      <c r="E178" s="80"/>
      <c r="F178" s="80"/>
      <c r="G178" s="80"/>
      <c r="H178" s="80"/>
      <c r="I178" s="84"/>
      <c r="J178" s="82"/>
      <c r="K178" s="82"/>
    </row>
    <row r="179" spans="1:11" x14ac:dyDescent="0.2">
      <c r="A179" s="39" t="s">
        <v>580</v>
      </c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 hidden="1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 ht="15" hidden="1" customHeight="1" x14ac:dyDescent="0.2">
      <c r="A181" s="227" t="s">
        <v>201</v>
      </c>
      <c r="B181" s="194" t="s">
        <v>11</v>
      </c>
      <c r="C181" s="208" t="s">
        <v>544</v>
      </c>
      <c r="D181" s="208"/>
      <c r="E181" s="208"/>
      <c r="F181" s="208" t="s">
        <v>543</v>
      </c>
      <c r="G181" s="208"/>
      <c r="H181" s="208"/>
      <c r="I181" s="208" t="s">
        <v>83</v>
      </c>
      <c r="J181" s="208"/>
      <c r="K181" s="208"/>
    </row>
    <row r="182" spans="1:11" ht="15.75" hidden="1" customHeight="1" x14ac:dyDescent="0.2">
      <c r="A182" s="228"/>
      <c r="B182" s="194"/>
      <c r="C182" s="105" t="s">
        <v>8</v>
      </c>
      <c r="D182" s="105" t="s">
        <v>9</v>
      </c>
      <c r="E182" s="105" t="s">
        <v>616</v>
      </c>
      <c r="F182" s="105" t="s">
        <v>8</v>
      </c>
      <c r="G182" s="105" t="s">
        <v>9</v>
      </c>
      <c r="H182" s="105" t="s">
        <v>616</v>
      </c>
      <c r="I182" s="105" t="s">
        <v>8</v>
      </c>
      <c r="J182" s="105" t="s">
        <v>9</v>
      </c>
      <c r="K182" s="105" t="s">
        <v>616</v>
      </c>
    </row>
    <row r="183" spans="1:11" ht="38.25" hidden="1" x14ac:dyDescent="0.2">
      <c r="A183" s="229"/>
      <c r="B183" s="194"/>
      <c r="C183" s="46" t="s">
        <v>84</v>
      </c>
      <c r="D183" s="46" t="s">
        <v>85</v>
      </c>
      <c r="E183" s="46" t="s">
        <v>86</v>
      </c>
      <c r="F183" s="46" t="s">
        <v>84</v>
      </c>
      <c r="G183" s="46" t="s">
        <v>85</v>
      </c>
      <c r="H183" s="46" t="s">
        <v>86</v>
      </c>
      <c r="I183" s="46" t="s">
        <v>84</v>
      </c>
      <c r="J183" s="46" t="s">
        <v>85</v>
      </c>
      <c r="K183" s="46" t="s">
        <v>86</v>
      </c>
    </row>
    <row r="184" spans="1:11" hidden="1" x14ac:dyDescent="0.2">
      <c r="A184" s="47" t="s">
        <v>19</v>
      </c>
      <c r="B184" s="47" t="s">
        <v>20</v>
      </c>
      <c r="C184" s="47" t="s">
        <v>21</v>
      </c>
      <c r="D184" s="47" t="s">
        <v>22</v>
      </c>
      <c r="E184" s="47" t="s">
        <v>23</v>
      </c>
      <c r="F184" s="47" t="s">
        <v>24</v>
      </c>
      <c r="G184" s="47" t="s">
        <v>25</v>
      </c>
      <c r="H184" s="47" t="s">
        <v>26</v>
      </c>
      <c r="I184" s="47" t="s">
        <v>27</v>
      </c>
      <c r="J184" s="47" t="s">
        <v>28</v>
      </c>
      <c r="K184" s="47" t="s">
        <v>29</v>
      </c>
    </row>
    <row r="185" spans="1:11" ht="39.75" hidden="1" customHeight="1" x14ac:dyDescent="0.2">
      <c r="A185" s="15"/>
      <c r="B185" s="47" t="s">
        <v>31</v>
      </c>
      <c r="C185" s="78"/>
      <c r="D185" s="78">
        <f>C185</f>
        <v>0</v>
      </c>
      <c r="E185" s="78">
        <f>C185</f>
        <v>0</v>
      </c>
      <c r="F185" s="45"/>
      <c r="G185" s="45">
        <f>F185</f>
        <v>0</v>
      </c>
      <c r="H185" s="45">
        <f>F185</f>
        <v>0</v>
      </c>
      <c r="I185" s="45">
        <f>F185</f>
        <v>0</v>
      </c>
      <c r="J185" s="45">
        <f>I185</f>
        <v>0</v>
      </c>
      <c r="K185" s="45">
        <f>I185</f>
        <v>0</v>
      </c>
    </row>
    <row r="186" spans="1:11" hidden="1" x14ac:dyDescent="0.2">
      <c r="A186" s="47" t="s">
        <v>123</v>
      </c>
      <c r="B186" s="70" t="s">
        <v>644</v>
      </c>
      <c r="C186" s="47" t="s">
        <v>1</v>
      </c>
      <c r="D186" s="47" t="s">
        <v>1</v>
      </c>
      <c r="E186" s="47" t="s">
        <v>1</v>
      </c>
      <c r="F186" s="47" t="s">
        <v>1</v>
      </c>
      <c r="G186" s="47" t="s">
        <v>1</v>
      </c>
      <c r="H186" s="47" t="s">
        <v>1</v>
      </c>
      <c r="I186" s="55">
        <f>SUM(I185:I185)</f>
        <v>0</v>
      </c>
      <c r="J186" s="55">
        <f>SUM(J185:J185)</f>
        <v>0</v>
      </c>
      <c r="K186" s="55">
        <f>SUM(K185:K185)</f>
        <v>0</v>
      </c>
    </row>
    <row r="187" spans="1:11" x14ac:dyDescent="0.2">
      <c r="A187" s="80"/>
      <c r="B187" s="80"/>
      <c r="C187" s="80"/>
      <c r="D187" s="80"/>
      <c r="E187" s="80"/>
      <c r="F187" s="80"/>
      <c r="G187" s="80"/>
      <c r="H187" s="80"/>
      <c r="I187" s="82"/>
      <c r="J187" s="82"/>
      <c r="K187" s="82"/>
    </row>
    <row r="188" spans="1:11" x14ac:dyDescent="0.2">
      <c r="A188" s="39" t="s">
        <v>547</v>
      </c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 ht="16.5" customHeight="1" x14ac:dyDescent="0.2">
      <c r="A190" s="227" t="s">
        <v>201</v>
      </c>
      <c r="B190" s="194" t="s">
        <v>11</v>
      </c>
      <c r="C190" s="208" t="s">
        <v>544</v>
      </c>
      <c r="D190" s="208"/>
      <c r="E190" s="208"/>
      <c r="F190" s="208" t="s">
        <v>543</v>
      </c>
      <c r="G190" s="208"/>
      <c r="H190" s="208"/>
      <c r="I190" s="208" t="s">
        <v>83</v>
      </c>
      <c r="J190" s="208"/>
      <c r="K190" s="208"/>
    </row>
    <row r="191" spans="1:11" ht="14.25" customHeight="1" x14ac:dyDescent="0.2">
      <c r="A191" s="228"/>
      <c r="B191" s="194"/>
      <c r="C191" s="105" t="s">
        <v>8</v>
      </c>
      <c r="D191" s="105" t="s">
        <v>9</v>
      </c>
      <c r="E191" s="105" t="s">
        <v>616</v>
      </c>
      <c r="F191" s="105" t="s">
        <v>8</v>
      </c>
      <c r="G191" s="105" t="s">
        <v>9</v>
      </c>
      <c r="H191" s="105" t="s">
        <v>616</v>
      </c>
      <c r="I191" s="105" t="s">
        <v>8</v>
      </c>
      <c r="J191" s="105" t="s">
        <v>9</v>
      </c>
      <c r="K191" s="105" t="s">
        <v>616</v>
      </c>
    </row>
    <row r="192" spans="1:11" ht="38.25" x14ac:dyDescent="0.2">
      <c r="A192" s="229"/>
      <c r="B192" s="194"/>
      <c r="C192" s="46" t="s">
        <v>84</v>
      </c>
      <c r="D192" s="46" t="s">
        <v>85</v>
      </c>
      <c r="E192" s="46" t="s">
        <v>86</v>
      </c>
      <c r="F192" s="46" t="s">
        <v>84</v>
      </c>
      <c r="G192" s="46" t="s">
        <v>85</v>
      </c>
      <c r="H192" s="46" t="s">
        <v>86</v>
      </c>
      <c r="I192" s="46" t="s">
        <v>84</v>
      </c>
      <c r="J192" s="46" t="s">
        <v>85</v>
      </c>
      <c r="K192" s="46" t="s">
        <v>86</v>
      </c>
    </row>
    <row r="193" spans="1:11" x14ac:dyDescent="0.2">
      <c r="A193" s="47" t="s">
        <v>19</v>
      </c>
      <c r="B193" s="47" t="s">
        <v>20</v>
      </c>
      <c r="C193" s="47" t="s">
        <v>21</v>
      </c>
      <c r="D193" s="47" t="s">
        <v>22</v>
      </c>
      <c r="E193" s="47" t="s">
        <v>23</v>
      </c>
      <c r="F193" s="47" t="s">
        <v>24</v>
      </c>
      <c r="G193" s="47" t="s">
        <v>25</v>
      </c>
      <c r="H193" s="47" t="s">
        <v>26</v>
      </c>
      <c r="I193" s="47" t="s">
        <v>27</v>
      </c>
      <c r="J193" s="47" t="s">
        <v>28</v>
      </c>
      <c r="K193" s="47" t="s">
        <v>29</v>
      </c>
    </row>
    <row r="194" spans="1:11" ht="15.75" customHeight="1" x14ac:dyDescent="0.2">
      <c r="A194" s="15" t="s">
        <v>549</v>
      </c>
      <c r="B194" s="47" t="s">
        <v>31</v>
      </c>
      <c r="C194" s="78">
        <v>1</v>
      </c>
      <c r="D194" s="78">
        <f>C194</f>
        <v>1</v>
      </c>
      <c r="E194" s="78">
        <f>C194</f>
        <v>1</v>
      </c>
      <c r="F194" s="45">
        <f>200000+2150</f>
        <v>202150</v>
      </c>
      <c r="G194" s="45">
        <f>F194</f>
        <v>202150</v>
      </c>
      <c r="H194" s="45">
        <f>F194</f>
        <v>202150</v>
      </c>
      <c r="I194" s="45">
        <f>F194</f>
        <v>202150</v>
      </c>
      <c r="J194" s="45">
        <f>I194</f>
        <v>202150</v>
      </c>
      <c r="K194" s="45">
        <f>I194</f>
        <v>202150</v>
      </c>
    </row>
    <row r="195" spans="1:11" x14ac:dyDescent="0.2">
      <c r="A195" s="47" t="s">
        <v>123</v>
      </c>
      <c r="B195" s="70" t="s">
        <v>645</v>
      </c>
      <c r="C195" s="47" t="s">
        <v>1</v>
      </c>
      <c r="D195" s="47" t="s">
        <v>1</v>
      </c>
      <c r="E195" s="47" t="s">
        <v>1</v>
      </c>
      <c r="F195" s="47" t="s">
        <v>1</v>
      </c>
      <c r="G195" s="47" t="s">
        <v>1</v>
      </c>
      <c r="H195" s="47" t="s">
        <v>1</v>
      </c>
      <c r="I195" s="55">
        <f>SUM(I194:I194)</f>
        <v>202150</v>
      </c>
      <c r="J195" s="55">
        <f>SUM(J194:J194)</f>
        <v>202150</v>
      </c>
      <c r="K195" s="55">
        <f>SUM(K194:K194)</f>
        <v>202150</v>
      </c>
    </row>
    <row r="196" spans="1:11" x14ac:dyDescent="0.2">
      <c r="A196" s="80"/>
      <c r="B196" s="80"/>
      <c r="C196" s="80"/>
      <c r="D196" s="80"/>
      <c r="E196" s="80"/>
      <c r="F196" s="80"/>
      <c r="G196" s="80"/>
      <c r="H196" s="80"/>
      <c r="I196" s="82"/>
      <c r="J196" s="82"/>
      <c r="K196" s="82"/>
    </row>
    <row r="197" spans="1:11" x14ac:dyDescent="0.2">
      <c r="A197" s="39" t="s">
        <v>550</v>
      </c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 hidden="1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 ht="16.5" hidden="1" customHeight="1" x14ac:dyDescent="0.2">
      <c r="A199" s="227" t="s">
        <v>201</v>
      </c>
      <c r="B199" s="194" t="s">
        <v>11</v>
      </c>
      <c r="C199" s="208" t="s">
        <v>544</v>
      </c>
      <c r="D199" s="208"/>
      <c r="E199" s="208"/>
      <c r="F199" s="208" t="s">
        <v>543</v>
      </c>
      <c r="G199" s="208"/>
      <c r="H199" s="208"/>
      <c r="I199" s="208" t="s">
        <v>83</v>
      </c>
      <c r="J199" s="208"/>
      <c r="K199" s="208"/>
    </row>
    <row r="200" spans="1:11" ht="14.25" hidden="1" customHeight="1" x14ac:dyDescent="0.2">
      <c r="A200" s="228"/>
      <c r="B200" s="194"/>
      <c r="C200" s="105" t="s">
        <v>8</v>
      </c>
      <c r="D200" s="105" t="s">
        <v>9</v>
      </c>
      <c r="E200" s="105" t="s">
        <v>616</v>
      </c>
      <c r="F200" s="105" t="s">
        <v>8</v>
      </c>
      <c r="G200" s="105" t="s">
        <v>9</v>
      </c>
      <c r="H200" s="105" t="s">
        <v>616</v>
      </c>
      <c r="I200" s="105" t="s">
        <v>8</v>
      </c>
      <c r="J200" s="105" t="s">
        <v>9</v>
      </c>
      <c r="K200" s="105" t="s">
        <v>616</v>
      </c>
    </row>
    <row r="201" spans="1:11" ht="38.25" hidden="1" x14ac:dyDescent="0.2">
      <c r="A201" s="229"/>
      <c r="B201" s="194"/>
      <c r="C201" s="46" t="s">
        <v>84</v>
      </c>
      <c r="D201" s="46" t="s">
        <v>85</v>
      </c>
      <c r="E201" s="46" t="s">
        <v>86</v>
      </c>
      <c r="F201" s="46" t="s">
        <v>84</v>
      </c>
      <c r="G201" s="46" t="s">
        <v>85</v>
      </c>
      <c r="H201" s="46" t="s">
        <v>86</v>
      </c>
      <c r="I201" s="46" t="s">
        <v>84</v>
      </c>
      <c r="J201" s="46" t="s">
        <v>85</v>
      </c>
      <c r="K201" s="46" t="s">
        <v>86</v>
      </c>
    </row>
    <row r="202" spans="1:11" hidden="1" x14ac:dyDescent="0.2">
      <c r="A202" s="47" t="s">
        <v>19</v>
      </c>
      <c r="B202" s="47" t="s">
        <v>20</v>
      </c>
      <c r="C202" s="47" t="s">
        <v>21</v>
      </c>
      <c r="D202" s="47" t="s">
        <v>22</v>
      </c>
      <c r="E202" s="47" t="s">
        <v>23</v>
      </c>
      <c r="F202" s="47" t="s">
        <v>24</v>
      </c>
      <c r="G202" s="47" t="s">
        <v>25</v>
      </c>
      <c r="H202" s="47" t="s">
        <v>26</v>
      </c>
      <c r="I202" s="47" t="s">
        <v>27</v>
      </c>
      <c r="J202" s="47" t="s">
        <v>28</v>
      </c>
      <c r="K202" s="47" t="s">
        <v>29</v>
      </c>
    </row>
    <row r="203" spans="1:11" ht="27" hidden="1" customHeight="1" x14ac:dyDescent="0.2">
      <c r="A203" s="15"/>
      <c r="B203" s="47" t="s">
        <v>31</v>
      </c>
      <c r="C203" s="78"/>
      <c r="D203" s="78">
        <f>C203</f>
        <v>0</v>
      </c>
      <c r="E203" s="78">
        <f>C203</f>
        <v>0</v>
      </c>
      <c r="F203" s="45"/>
      <c r="G203" s="45">
        <f>F203</f>
        <v>0</v>
      </c>
      <c r="H203" s="45">
        <f>F203</f>
        <v>0</v>
      </c>
      <c r="I203" s="45">
        <f>F203</f>
        <v>0</v>
      </c>
      <c r="J203" s="45">
        <f>I203</f>
        <v>0</v>
      </c>
      <c r="K203" s="45">
        <f>I203</f>
        <v>0</v>
      </c>
    </row>
    <row r="204" spans="1:11" hidden="1" x14ac:dyDescent="0.2">
      <c r="A204" s="47" t="s">
        <v>123</v>
      </c>
      <c r="B204" s="70" t="s">
        <v>646</v>
      </c>
      <c r="C204" s="47" t="s">
        <v>1</v>
      </c>
      <c r="D204" s="47" t="s">
        <v>1</v>
      </c>
      <c r="E204" s="47" t="s">
        <v>1</v>
      </c>
      <c r="F204" s="47" t="s">
        <v>1</v>
      </c>
      <c r="G204" s="47" t="s">
        <v>1</v>
      </c>
      <c r="H204" s="47" t="s">
        <v>1</v>
      </c>
      <c r="I204" s="55">
        <f>SUM(I203:I203)</f>
        <v>0</v>
      </c>
      <c r="J204" s="55">
        <f>SUM(J203:J203)</f>
        <v>0</v>
      </c>
      <c r="K204" s="55">
        <f>SUM(K203:K203)</f>
        <v>0</v>
      </c>
    </row>
    <row r="205" spans="1:11" x14ac:dyDescent="0.2">
      <c r="A205" s="80"/>
      <c r="B205" s="80"/>
      <c r="C205" s="80"/>
      <c r="D205" s="80"/>
      <c r="E205" s="80"/>
      <c r="F205" s="80"/>
      <c r="G205" s="80"/>
      <c r="H205" s="80"/>
      <c r="I205" s="82"/>
      <c r="J205" s="82"/>
      <c r="K205" s="82"/>
    </row>
    <row r="206" spans="1:11" x14ac:dyDescent="0.2">
      <c r="A206" s="39" t="s">
        <v>551</v>
      </c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 ht="14.25" customHeight="1" x14ac:dyDescent="0.2">
      <c r="A208" s="227" t="s">
        <v>201</v>
      </c>
      <c r="B208" s="194" t="s">
        <v>11</v>
      </c>
      <c r="C208" s="208" t="s">
        <v>544</v>
      </c>
      <c r="D208" s="208"/>
      <c r="E208" s="208"/>
      <c r="F208" s="208" t="s">
        <v>543</v>
      </c>
      <c r="G208" s="208"/>
      <c r="H208" s="208"/>
      <c r="I208" s="208" t="s">
        <v>83</v>
      </c>
      <c r="J208" s="208"/>
      <c r="K208" s="208"/>
    </row>
    <row r="209" spans="1:13" ht="14.25" customHeight="1" x14ac:dyDescent="0.2">
      <c r="A209" s="228"/>
      <c r="B209" s="194"/>
      <c r="C209" s="105" t="s">
        <v>8</v>
      </c>
      <c r="D209" s="105" t="s">
        <v>9</v>
      </c>
      <c r="E209" s="105" t="s">
        <v>616</v>
      </c>
      <c r="F209" s="105" t="s">
        <v>8</v>
      </c>
      <c r="G209" s="105" t="s">
        <v>9</v>
      </c>
      <c r="H209" s="105" t="s">
        <v>616</v>
      </c>
      <c r="I209" s="105" t="s">
        <v>8</v>
      </c>
      <c r="J209" s="105" t="s">
        <v>9</v>
      </c>
      <c r="K209" s="105" t="s">
        <v>616</v>
      </c>
    </row>
    <row r="210" spans="1:13" ht="38.25" x14ac:dyDescent="0.2">
      <c r="A210" s="229"/>
      <c r="B210" s="194"/>
      <c r="C210" s="46" t="s">
        <v>84</v>
      </c>
      <c r="D210" s="46" t="s">
        <v>85</v>
      </c>
      <c r="E210" s="46" t="s">
        <v>86</v>
      </c>
      <c r="F210" s="46" t="s">
        <v>84</v>
      </c>
      <c r="G210" s="46" t="s">
        <v>85</v>
      </c>
      <c r="H210" s="46" t="s">
        <v>86</v>
      </c>
      <c r="I210" s="46" t="s">
        <v>84</v>
      </c>
      <c r="J210" s="46" t="s">
        <v>85</v>
      </c>
      <c r="K210" s="46" t="s">
        <v>86</v>
      </c>
    </row>
    <row r="211" spans="1:13" x14ac:dyDescent="0.2">
      <c r="A211" s="47" t="s">
        <v>19</v>
      </c>
      <c r="B211" s="47" t="s">
        <v>20</v>
      </c>
      <c r="C211" s="47" t="s">
        <v>21</v>
      </c>
      <c r="D211" s="47" t="s">
        <v>22</v>
      </c>
      <c r="E211" s="47" t="s">
        <v>23</v>
      </c>
      <c r="F211" s="47" t="s">
        <v>24</v>
      </c>
      <c r="G211" s="47" t="s">
        <v>25</v>
      </c>
      <c r="H211" s="47" t="s">
        <v>26</v>
      </c>
      <c r="I211" s="47" t="s">
        <v>27</v>
      </c>
      <c r="J211" s="47" t="s">
        <v>28</v>
      </c>
      <c r="K211" s="47" t="s">
        <v>29</v>
      </c>
    </row>
    <row r="212" spans="1:13" ht="65.25" customHeight="1" x14ac:dyDescent="0.2">
      <c r="A212" s="15" t="s">
        <v>552</v>
      </c>
      <c r="B212" s="47" t="s">
        <v>31</v>
      </c>
      <c r="C212" s="78">
        <v>1</v>
      </c>
      <c r="D212" s="78">
        <f>C212</f>
        <v>1</v>
      </c>
      <c r="E212" s="78">
        <f>C212</f>
        <v>1</v>
      </c>
      <c r="F212" s="45">
        <f>170000+20000</f>
        <v>190000</v>
      </c>
      <c r="G212" s="45">
        <f>F212</f>
        <v>190000</v>
      </c>
      <c r="H212" s="45">
        <f>F212</f>
        <v>190000</v>
      </c>
      <c r="I212" s="45">
        <f>F212</f>
        <v>190000</v>
      </c>
      <c r="J212" s="45">
        <f>I212</f>
        <v>190000</v>
      </c>
      <c r="K212" s="45">
        <f>I212</f>
        <v>190000</v>
      </c>
    </row>
    <row r="213" spans="1:13" x14ac:dyDescent="0.2">
      <c r="A213" s="47" t="s">
        <v>123</v>
      </c>
      <c r="B213" s="70" t="s">
        <v>647</v>
      </c>
      <c r="C213" s="47" t="s">
        <v>1</v>
      </c>
      <c r="D213" s="47" t="s">
        <v>1</v>
      </c>
      <c r="E213" s="47" t="s">
        <v>1</v>
      </c>
      <c r="F213" s="47" t="s">
        <v>1</v>
      </c>
      <c r="G213" s="47" t="s">
        <v>1</v>
      </c>
      <c r="H213" s="47" t="s">
        <v>1</v>
      </c>
      <c r="I213" s="55">
        <f>SUM(I212:I212)</f>
        <v>190000</v>
      </c>
      <c r="J213" s="55">
        <f>SUM(J212:J212)</f>
        <v>190000</v>
      </c>
      <c r="K213" s="55">
        <f>SUM(K212:K212)</f>
        <v>190000</v>
      </c>
    </row>
    <row r="214" spans="1:13" x14ac:dyDescent="0.2">
      <c r="A214" s="80"/>
      <c r="B214" s="80"/>
      <c r="C214" s="80"/>
      <c r="D214" s="80"/>
      <c r="E214" s="80"/>
      <c r="F214" s="80"/>
      <c r="G214" s="80"/>
      <c r="H214" s="80"/>
      <c r="I214" s="82"/>
      <c r="J214" s="82"/>
      <c r="K214" s="82"/>
    </row>
    <row r="215" spans="1:13" x14ac:dyDescent="0.2">
      <c r="A215" s="39" t="s">
        <v>553</v>
      </c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3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M216" s="85"/>
    </row>
    <row r="217" spans="1:13" ht="15" customHeight="1" x14ac:dyDescent="0.2">
      <c r="A217" s="227" t="s">
        <v>201</v>
      </c>
      <c r="B217" s="194" t="s">
        <v>11</v>
      </c>
      <c r="C217" s="208" t="s">
        <v>544</v>
      </c>
      <c r="D217" s="208"/>
      <c r="E217" s="208"/>
      <c r="F217" s="208" t="s">
        <v>543</v>
      </c>
      <c r="G217" s="208"/>
      <c r="H217" s="208"/>
      <c r="I217" s="208" t="s">
        <v>83</v>
      </c>
      <c r="J217" s="208"/>
      <c r="K217" s="208"/>
      <c r="L217" s="238"/>
      <c r="M217" s="239"/>
    </row>
    <row r="218" spans="1:13" ht="15" customHeight="1" x14ac:dyDescent="0.2">
      <c r="A218" s="228"/>
      <c r="B218" s="194"/>
      <c r="C218" s="105" t="s">
        <v>8</v>
      </c>
      <c r="D218" s="105" t="s">
        <v>9</v>
      </c>
      <c r="E218" s="105" t="s">
        <v>616</v>
      </c>
      <c r="F218" s="105" t="s">
        <v>8</v>
      </c>
      <c r="G218" s="105" t="s">
        <v>9</v>
      </c>
      <c r="H218" s="105" t="s">
        <v>616</v>
      </c>
      <c r="I218" s="105" t="s">
        <v>8</v>
      </c>
      <c r="J218" s="105" t="s">
        <v>9</v>
      </c>
      <c r="K218" s="105" t="s">
        <v>616</v>
      </c>
      <c r="L218" s="238"/>
      <c r="M218" s="239"/>
    </row>
    <row r="219" spans="1:13" ht="38.25" x14ac:dyDescent="0.2">
      <c r="A219" s="229"/>
      <c r="B219" s="194"/>
      <c r="C219" s="46" t="s">
        <v>84</v>
      </c>
      <c r="D219" s="46" t="s">
        <v>85</v>
      </c>
      <c r="E219" s="46" t="s">
        <v>86</v>
      </c>
      <c r="F219" s="46" t="s">
        <v>84</v>
      </c>
      <c r="G219" s="46" t="s">
        <v>85</v>
      </c>
      <c r="H219" s="46" t="s">
        <v>86</v>
      </c>
      <c r="I219" s="46" t="s">
        <v>84</v>
      </c>
      <c r="J219" s="46" t="s">
        <v>85</v>
      </c>
      <c r="K219" s="46" t="s">
        <v>86</v>
      </c>
      <c r="L219" s="238"/>
      <c r="M219" s="239"/>
    </row>
    <row r="220" spans="1:13" x14ac:dyDescent="0.2">
      <c r="A220" s="47" t="s">
        <v>19</v>
      </c>
      <c r="B220" s="47" t="s">
        <v>20</v>
      </c>
      <c r="C220" s="47" t="s">
        <v>21</v>
      </c>
      <c r="D220" s="47" t="s">
        <v>22</v>
      </c>
      <c r="E220" s="47" t="s">
        <v>23</v>
      </c>
      <c r="F220" s="47" t="s">
        <v>24</v>
      </c>
      <c r="G220" s="47" t="s">
        <v>25</v>
      </c>
      <c r="H220" s="47" t="s">
        <v>26</v>
      </c>
      <c r="I220" s="47" t="s">
        <v>27</v>
      </c>
      <c r="J220" s="47" t="s">
        <v>28</v>
      </c>
      <c r="K220" s="47" t="s">
        <v>29</v>
      </c>
      <c r="L220" s="116"/>
      <c r="M220" s="111"/>
    </row>
    <row r="221" spans="1:13" ht="15" customHeight="1" x14ac:dyDescent="0.2">
      <c r="A221" s="15" t="s">
        <v>554</v>
      </c>
      <c r="B221" s="47" t="s">
        <v>31</v>
      </c>
      <c r="C221" s="47">
        <v>1</v>
      </c>
      <c r="D221" s="47">
        <f>C221</f>
        <v>1</v>
      </c>
      <c r="E221" s="47">
        <f>C221</f>
        <v>1</v>
      </c>
      <c r="F221" s="68">
        <v>3308867</v>
      </c>
      <c r="G221" s="45">
        <f>F221</f>
        <v>3308867</v>
      </c>
      <c r="H221" s="45">
        <f>F221</f>
        <v>3308867</v>
      </c>
      <c r="I221" s="45">
        <f>F221</f>
        <v>3308867</v>
      </c>
      <c r="J221" s="45">
        <f>I221</f>
        <v>3308867</v>
      </c>
      <c r="K221" s="45">
        <f>I221</f>
        <v>3308867</v>
      </c>
      <c r="L221" s="117"/>
      <c r="M221" s="112"/>
    </row>
    <row r="222" spans="1:13" ht="16.5" customHeight="1" x14ac:dyDescent="0.2">
      <c r="A222" s="15" t="s">
        <v>555</v>
      </c>
      <c r="B222" s="70" t="s">
        <v>33</v>
      </c>
      <c r="C222" s="47">
        <v>1</v>
      </c>
      <c r="D222" s="47">
        <f t="shared" ref="D222:D225" si="47">C222</f>
        <v>1</v>
      </c>
      <c r="E222" s="47">
        <f t="shared" ref="E222:E226" si="48">C222</f>
        <v>1</v>
      </c>
      <c r="F222" s="68">
        <f>80000+218829</f>
        <v>298829</v>
      </c>
      <c r="G222" s="45">
        <f t="shared" ref="G222:G226" si="49">F222</f>
        <v>298829</v>
      </c>
      <c r="H222" s="45">
        <f t="shared" ref="H222:H226" si="50">F222</f>
        <v>298829</v>
      </c>
      <c r="I222" s="45">
        <f t="shared" ref="I222:I226" si="51">F222</f>
        <v>298829</v>
      </c>
      <c r="J222" s="45">
        <f t="shared" ref="J222:J226" si="52">I222</f>
        <v>298829</v>
      </c>
      <c r="K222" s="45">
        <f t="shared" ref="K222:K226" si="53">I222</f>
        <v>298829</v>
      </c>
      <c r="L222" s="117"/>
      <c r="M222" s="112"/>
    </row>
    <row r="223" spans="1:13" ht="15" customHeight="1" x14ac:dyDescent="0.2">
      <c r="A223" s="15" t="s">
        <v>556</v>
      </c>
      <c r="B223" s="47" t="s">
        <v>383</v>
      </c>
      <c r="C223" s="47">
        <v>1</v>
      </c>
      <c r="D223" s="47">
        <f t="shared" si="47"/>
        <v>1</v>
      </c>
      <c r="E223" s="47">
        <f t="shared" si="48"/>
        <v>1</v>
      </c>
      <c r="F223" s="68">
        <v>100000</v>
      </c>
      <c r="G223" s="45">
        <f t="shared" si="49"/>
        <v>100000</v>
      </c>
      <c r="H223" s="45">
        <f t="shared" si="50"/>
        <v>100000</v>
      </c>
      <c r="I223" s="45">
        <f t="shared" si="51"/>
        <v>100000</v>
      </c>
      <c r="J223" s="45">
        <f t="shared" si="52"/>
        <v>100000</v>
      </c>
      <c r="K223" s="45">
        <f t="shared" si="53"/>
        <v>100000</v>
      </c>
      <c r="L223" s="117"/>
      <c r="M223" s="112"/>
    </row>
    <row r="224" spans="1:13" ht="15.75" customHeight="1" x14ac:dyDescent="0.2">
      <c r="A224" s="15" t="s">
        <v>557</v>
      </c>
      <c r="B224" s="70" t="s">
        <v>438</v>
      </c>
      <c r="C224" s="47">
        <v>1</v>
      </c>
      <c r="D224" s="47">
        <f t="shared" si="47"/>
        <v>1</v>
      </c>
      <c r="E224" s="47">
        <f t="shared" si="48"/>
        <v>1</v>
      </c>
      <c r="F224" s="68">
        <v>30000</v>
      </c>
      <c r="G224" s="45">
        <f t="shared" si="49"/>
        <v>30000</v>
      </c>
      <c r="H224" s="45">
        <f t="shared" si="50"/>
        <v>30000</v>
      </c>
      <c r="I224" s="45">
        <f t="shared" si="51"/>
        <v>30000</v>
      </c>
      <c r="J224" s="45">
        <f t="shared" si="52"/>
        <v>30000</v>
      </c>
      <c r="K224" s="45">
        <f t="shared" si="53"/>
        <v>30000</v>
      </c>
      <c r="L224" s="117"/>
      <c r="M224" s="112"/>
    </row>
    <row r="225" spans="1:13" ht="15.75" customHeight="1" x14ac:dyDescent="0.2">
      <c r="A225" s="15" t="s">
        <v>558</v>
      </c>
      <c r="B225" s="47" t="s">
        <v>437</v>
      </c>
      <c r="C225" s="47">
        <v>1</v>
      </c>
      <c r="D225" s="47">
        <f t="shared" si="47"/>
        <v>1</v>
      </c>
      <c r="E225" s="47">
        <f t="shared" si="48"/>
        <v>1</v>
      </c>
      <c r="F225" s="68">
        <v>70000</v>
      </c>
      <c r="G225" s="45">
        <f t="shared" si="49"/>
        <v>70000</v>
      </c>
      <c r="H225" s="45">
        <f t="shared" si="50"/>
        <v>70000</v>
      </c>
      <c r="I225" s="45">
        <f t="shared" si="51"/>
        <v>70000</v>
      </c>
      <c r="J225" s="45">
        <f t="shared" si="52"/>
        <v>70000</v>
      </c>
      <c r="K225" s="45">
        <f t="shared" si="53"/>
        <v>70000</v>
      </c>
      <c r="L225" s="117"/>
      <c r="M225" s="112"/>
    </row>
    <row r="226" spans="1:13" ht="15.75" customHeight="1" x14ac:dyDescent="0.2">
      <c r="A226" s="15" t="s">
        <v>657</v>
      </c>
      <c r="B226" s="70" t="s">
        <v>439</v>
      </c>
      <c r="C226" s="105">
        <v>1</v>
      </c>
      <c r="D226" s="105">
        <v>1</v>
      </c>
      <c r="E226" s="105">
        <f t="shared" si="48"/>
        <v>1</v>
      </c>
      <c r="F226" s="68">
        <v>70000</v>
      </c>
      <c r="G226" s="102">
        <f t="shared" si="49"/>
        <v>70000</v>
      </c>
      <c r="H226" s="102">
        <f t="shared" si="50"/>
        <v>70000</v>
      </c>
      <c r="I226" s="102">
        <f t="shared" si="51"/>
        <v>70000</v>
      </c>
      <c r="J226" s="102">
        <f t="shared" si="52"/>
        <v>70000</v>
      </c>
      <c r="K226" s="102">
        <f t="shared" si="53"/>
        <v>70000</v>
      </c>
      <c r="L226" s="117"/>
      <c r="M226" s="112"/>
    </row>
    <row r="227" spans="1:13" ht="15.75" customHeight="1" x14ac:dyDescent="0.2">
      <c r="A227" s="15" t="s">
        <v>546</v>
      </c>
      <c r="B227" s="70" t="s">
        <v>440</v>
      </c>
      <c r="C227" s="78">
        <v>1</v>
      </c>
      <c r="D227" s="78">
        <f>C227</f>
        <v>1</v>
      </c>
      <c r="E227" s="78">
        <f>C227</f>
        <v>1</v>
      </c>
      <c r="F227" s="177">
        <v>82000</v>
      </c>
      <c r="G227" s="177">
        <f>F227</f>
        <v>82000</v>
      </c>
      <c r="H227" s="177">
        <f>F227</f>
        <v>82000</v>
      </c>
      <c r="I227" s="177">
        <f>F227</f>
        <v>82000</v>
      </c>
      <c r="J227" s="177">
        <f>I227</f>
        <v>82000</v>
      </c>
      <c r="K227" s="177">
        <f>I227</f>
        <v>82000</v>
      </c>
      <c r="L227" s="117"/>
      <c r="M227" s="112"/>
    </row>
    <row r="228" spans="1:13" ht="16.5" customHeight="1" x14ac:dyDescent="0.2">
      <c r="A228" s="47" t="s">
        <v>123</v>
      </c>
      <c r="B228" s="70" t="s">
        <v>648</v>
      </c>
      <c r="C228" s="47" t="s">
        <v>1</v>
      </c>
      <c r="D228" s="47" t="s">
        <v>1</v>
      </c>
      <c r="E228" s="47" t="s">
        <v>1</v>
      </c>
      <c r="F228" s="47" t="s">
        <v>1</v>
      </c>
      <c r="G228" s="47" t="s">
        <v>1</v>
      </c>
      <c r="H228" s="47" t="s">
        <v>1</v>
      </c>
      <c r="I228" s="55">
        <f>SUM(I221:I227)</f>
        <v>3959696</v>
      </c>
      <c r="J228" s="55">
        <f>SUM(J221:J227)</f>
        <v>3959696</v>
      </c>
      <c r="K228" s="55">
        <f>SUM(K221:K227)</f>
        <v>3959696</v>
      </c>
      <c r="L228" s="118"/>
      <c r="M228" s="89"/>
    </row>
    <row r="229" spans="1:13" x14ac:dyDescent="0.2">
      <c r="A229" s="80"/>
      <c r="B229" s="80"/>
      <c r="C229" s="80"/>
      <c r="D229" s="80"/>
      <c r="E229" s="80"/>
      <c r="F229" s="80"/>
      <c r="G229" s="80"/>
      <c r="H229" s="80"/>
      <c r="I229" s="82"/>
      <c r="J229" s="82"/>
      <c r="K229" s="82"/>
      <c r="L229" s="89"/>
      <c r="M229" s="89"/>
    </row>
    <row r="230" spans="1:13" x14ac:dyDescent="0.2">
      <c r="A230" s="39" t="s">
        <v>658</v>
      </c>
      <c r="B230" s="23"/>
      <c r="C230" s="23"/>
      <c r="D230" s="23"/>
      <c r="E230" s="23"/>
      <c r="F230" s="23"/>
      <c r="G230" s="23"/>
      <c r="H230" s="23"/>
      <c r="I230" s="114"/>
      <c r="J230" s="23"/>
      <c r="K230" s="23"/>
    </row>
    <row r="231" spans="1:13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3" ht="15.75" customHeight="1" x14ac:dyDescent="0.2">
      <c r="A232" s="227" t="s">
        <v>201</v>
      </c>
      <c r="B232" s="194" t="s">
        <v>11</v>
      </c>
      <c r="C232" s="208" t="s">
        <v>544</v>
      </c>
      <c r="D232" s="208"/>
      <c r="E232" s="208"/>
      <c r="F232" s="208" t="s">
        <v>543</v>
      </c>
      <c r="G232" s="208"/>
      <c r="H232" s="208"/>
      <c r="I232" s="208" t="s">
        <v>83</v>
      </c>
      <c r="J232" s="208"/>
      <c r="K232" s="208"/>
    </row>
    <row r="233" spans="1:13" ht="17.25" customHeight="1" x14ac:dyDescent="0.2">
      <c r="A233" s="228"/>
      <c r="B233" s="194"/>
      <c r="C233" s="105" t="s">
        <v>8</v>
      </c>
      <c r="D233" s="105" t="s">
        <v>9</v>
      </c>
      <c r="E233" s="105" t="s">
        <v>616</v>
      </c>
      <c r="F233" s="105" t="s">
        <v>8</v>
      </c>
      <c r="G233" s="105" t="s">
        <v>9</v>
      </c>
      <c r="H233" s="105" t="s">
        <v>616</v>
      </c>
      <c r="I233" s="105" t="s">
        <v>8</v>
      </c>
      <c r="J233" s="105" t="s">
        <v>9</v>
      </c>
      <c r="K233" s="105" t="s">
        <v>616</v>
      </c>
    </row>
    <row r="234" spans="1:13" ht="38.25" x14ac:dyDescent="0.2">
      <c r="A234" s="229"/>
      <c r="B234" s="194"/>
      <c r="C234" s="46" t="s">
        <v>84</v>
      </c>
      <c r="D234" s="46" t="s">
        <v>85</v>
      </c>
      <c r="E234" s="46" t="s">
        <v>86</v>
      </c>
      <c r="F234" s="46" t="s">
        <v>84</v>
      </c>
      <c r="G234" s="46" t="s">
        <v>85</v>
      </c>
      <c r="H234" s="46" t="s">
        <v>86</v>
      </c>
      <c r="I234" s="46" t="s">
        <v>84</v>
      </c>
      <c r="J234" s="46" t="s">
        <v>85</v>
      </c>
      <c r="K234" s="46" t="s">
        <v>86</v>
      </c>
    </row>
    <row r="235" spans="1:13" x14ac:dyDescent="0.2">
      <c r="A235" s="47" t="s">
        <v>19</v>
      </c>
      <c r="B235" s="47" t="s">
        <v>20</v>
      </c>
      <c r="C235" s="47" t="s">
        <v>21</v>
      </c>
      <c r="D235" s="47" t="s">
        <v>22</v>
      </c>
      <c r="E235" s="47" t="s">
        <v>23</v>
      </c>
      <c r="F235" s="47" t="s">
        <v>24</v>
      </c>
      <c r="G235" s="47" t="s">
        <v>25</v>
      </c>
      <c r="H235" s="47" t="s">
        <v>26</v>
      </c>
      <c r="I235" s="47" t="s">
        <v>27</v>
      </c>
      <c r="J235" s="47" t="s">
        <v>28</v>
      </c>
      <c r="K235" s="47" t="s">
        <v>29</v>
      </c>
    </row>
    <row r="236" spans="1:13" ht="16.5" customHeight="1" x14ac:dyDescent="0.2">
      <c r="A236" s="15" t="s">
        <v>728</v>
      </c>
      <c r="B236" s="183" t="s">
        <v>31</v>
      </c>
      <c r="C236" s="78">
        <v>1</v>
      </c>
      <c r="D236" s="78">
        <v>1</v>
      </c>
      <c r="E236" s="78">
        <v>1</v>
      </c>
      <c r="F236" s="45">
        <v>13000</v>
      </c>
      <c r="G236" s="45">
        <v>13000</v>
      </c>
      <c r="H236" s="45">
        <v>13000</v>
      </c>
      <c r="I236" s="45">
        <v>13000</v>
      </c>
      <c r="J236" s="180">
        <v>13000</v>
      </c>
      <c r="K236" s="180">
        <v>13000</v>
      </c>
    </row>
    <row r="237" spans="1:13" ht="14.25" customHeight="1" x14ac:dyDescent="0.2">
      <c r="A237" s="47" t="s">
        <v>123</v>
      </c>
      <c r="B237" s="70" t="s">
        <v>649</v>
      </c>
      <c r="C237" s="47" t="s">
        <v>1</v>
      </c>
      <c r="D237" s="47" t="s">
        <v>1</v>
      </c>
      <c r="E237" s="47" t="s">
        <v>1</v>
      </c>
      <c r="F237" s="47" t="s">
        <v>1</v>
      </c>
      <c r="G237" s="47" t="s">
        <v>1</v>
      </c>
      <c r="H237" s="47" t="s">
        <v>1</v>
      </c>
      <c r="I237" s="55">
        <f>SUM(I236:I236)</f>
        <v>13000</v>
      </c>
      <c r="J237" s="55">
        <f>SUM(J236:J236)</f>
        <v>13000</v>
      </c>
      <c r="K237" s="55">
        <f>SUM(K236:K236)</f>
        <v>13000</v>
      </c>
    </row>
  </sheetData>
  <mergeCells count="107">
    <mergeCell ref="O38:O40"/>
    <mergeCell ref="A208:A210"/>
    <mergeCell ref="B208:B210"/>
    <mergeCell ref="C208:E208"/>
    <mergeCell ref="F208:H208"/>
    <mergeCell ref="I208:K208"/>
    <mergeCell ref="L217:L219"/>
    <mergeCell ref="M217:M219"/>
    <mergeCell ref="A232:A234"/>
    <mergeCell ref="B232:B234"/>
    <mergeCell ref="C232:E232"/>
    <mergeCell ref="F232:H232"/>
    <mergeCell ref="I232:K232"/>
    <mergeCell ref="A217:A219"/>
    <mergeCell ref="B217:B219"/>
    <mergeCell ref="C217:E217"/>
    <mergeCell ref="F217:H217"/>
    <mergeCell ref="I217:K217"/>
    <mergeCell ref="A190:A192"/>
    <mergeCell ref="B190:B192"/>
    <mergeCell ref="C190:E190"/>
    <mergeCell ref="F190:H190"/>
    <mergeCell ref="I190:K190"/>
    <mergeCell ref="A199:A201"/>
    <mergeCell ref="B199:B201"/>
    <mergeCell ref="C199:E199"/>
    <mergeCell ref="F199:H199"/>
    <mergeCell ref="I199:K199"/>
    <mergeCell ref="A153:A155"/>
    <mergeCell ref="B153:B155"/>
    <mergeCell ref="C153:E153"/>
    <mergeCell ref="F153:H153"/>
    <mergeCell ref="I153:K153"/>
    <mergeCell ref="A181:A183"/>
    <mergeCell ref="B181:B183"/>
    <mergeCell ref="C181:E181"/>
    <mergeCell ref="F181:H181"/>
    <mergeCell ref="I181:K181"/>
    <mergeCell ref="A163:A165"/>
    <mergeCell ref="B163:B165"/>
    <mergeCell ref="C163:E163"/>
    <mergeCell ref="F163:H163"/>
    <mergeCell ref="I163:K163"/>
    <mergeCell ref="A172:A174"/>
    <mergeCell ref="B172:B174"/>
    <mergeCell ref="C172:E172"/>
    <mergeCell ref="F172:H172"/>
    <mergeCell ref="I172:K172"/>
    <mergeCell ref="A51:A53"/>
    <mergeCell ref="B51:B53"/>
    <mergeCell ref="C51:E51"/>
    <mergeCell ref="F51:H51"/>
    <mergeCell ref="I51:K51"/>
    <mergeCell ref="I85:K85"/>
    <mergeCell ref="A2:N2"/>
    <mergeCell ref="A4:N4"/>
    <mergeCell ref="L38:N38"/>
    <mergeCell ref="A6:A8"/>
    <mergeCell ref="B6:B8"/>
    <mergeCell ref="C6:E6"/>
    <mergeCell ref="B13:B14"/>
    <mergeCell ref="C13:C14"/>
    <mergeCell ref="D13:D14"/>
    <mergeCell ref="E13:E14"/>
    <mergeCell ref="A38:A40"/>
    <mergeCell ref="B38:B40"/>
    <mergeCell ref="C38:E38"/>
    <mergeCell ref="F38:H38"/>
    <mergeCell ref="I38:K38"/>
    <mergeCell ref="L61:L63"/>
    <mergeCell ref="B61:B63"/>
    <mergeCell ref="C61:E61"/>
    <mergeCell ref="A126:N126"/>
    <mergeCell ref="A137:A139"/>
    <mergeCell ref="B137:B139"/>
    <mergeCell ref="C137:E137"/>
    <mergeCell ref="F137:H137"/>
    <mergeCell ref="I137:K137"/>
    <mergeCell ref="A128:A130"/>
    <mergeCell ref="B128:B130"/>
    <mergeCell ref="C128:E128"/>
    <mergeCell ref="F128:H128"/>
    <mergeCell ref="I128:K128"/>
    <mergeCell ref="A94:A96"/>
    <mergeCell ref="B94:B96"/>
    <mergeCell ref="C94:E94"/>
    <mergeCell ref="F94:H94"/>
    <mergeCell ref="I94:K94"/>
    <mergeCell ref="L85:N85"/>
    <mergeCell ref="A61:A63"/>
    <mergeCell ref="A119:A121"/>
    <mergeCell ref="B119:B121"/>
    <mergeCell ref="C119:E119"/>
    <mergeCell ref="F119:H119"/>
    <mergeCell ref="I119:K119"/>
    <mergeCell ref="F61:H61"/>
    <mergeCell ref="I61:K61"/>
    <mergeCell ref="A85:A87"/>
    <mergeCell ref="B85:B87"/>
    <mergeCell ref="C85:E85"/>
    <mergeCell ref="F85:H85"/>
    <mergeCell ref="L75:L77"/>
    <mergeCell ref="A75:A77"/>
    <mergeCell ref="B75:B77"/>
    <mergeCell ref="C75:E75"/>
    <mergeCell ref="F75:H75"/>
    <mergeCell ref="I75:K75"/>
  </mergeCells>
  <pageMargins left="0.39370078740157483" right="0.19685039370078741" top="0.39370078740157483" bottom="0.19685039370078741" header="0.31496062992125984" footer="0.31496062992125984"/>
  <pageSetup paperSize="9" scale="73" orientation="landscape" r:id="rId1"/>
  <rowBreaks count="5" manualBreakCount="5">
    <brk id="27" max="14" man="1"/>
    <brk id="58" max="16383" man="1"/>
    <brk id="106" max="14" man="1"/>
    <brk id="144" max="14" man="1"/>
    <brk id="226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98"/>
  <sheetViews>
    <sheetView view="pageBreakPreview" topLeftCell="A114" zoomScaleNormal="100" zoomScaleSheetLayoutView="100" workbookViewId="0">
      <selection activeCell="M151" sqref="M151"/>
    </sheetView>
  </sheetViews>
  <sheetFormatPr defaultRowHeight="12.75" x14ac:dyDescent="0.2"/>
  <cols>
    <col min="1" max="1" width="36.42578125" customWidth="1"/>
    <col min="2" max="2" width="7.5703125" customWidth="1"/>
    <col min="3" max="3" width="13.42578125" customWidth="1"/>
    <col min="4" max="4" width="12.7109375" customWidth="1"/>
    <col min="5" max="5" width="12" customWidth="1"/>
    <col min="6" max="6" width="11.140625" customWidth="1"/>
    <col min="7" max="7" width="10.42578125" customWidth="1"/>
    <col min="8" max="8" width="10.140625" customWidth="1"/>
    <col min="9" max="9" width="12" customWidth="1"/>
    <col min="10" max="11" width="11.28515625" customWidth="1"/>
    <col min="12" max="12" width="10.5703125" customWidth="1"/>
    <col min="13" max="13" width="11.42578125" customWidth="1"/>
    <col min="14" max="14" width="9.85546875" customWidth="1"/>
  </cols>
  <sheetData>
    <row r="1" spans="1:14" ht="15.75" customHeight="1" x14ac:dyDescent="0.2">
      <c r="A1" s="214" t="s">
        <v>562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">
      <c r="A3" s="214" t="s">
        <v>492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5.75" customHeight="1" x14ac:dyDescent="0.2">
      <c r="A5" s="215" t="s">
        <v>10</v>
      </c>
      <c r="B5" s="194" t="s">
        <v>11</v>
      </c>
      <c r="C5" s="233" t="s">
        <v>83</v>
      </c>
      <c r="D5" s="234"/>
      <c r="E5" s="235"/>
      <c r="F5" s="23"/>
      <c r="G5" s="23"/>
      <c r="H5" s="23"/>
      <c r="I5" s="23"/>
      <c r="J5" s="23"/>
      <c r="K5" s="23"/>
      <c r="L5" s="23"/>
      <c r="M5" s="23"/>
      <c r="N5" s="23"/>
    </row>
    <row r="6" spans="1:14" ht="15.75" customHeight="1" x14ac:dyDescent="0.2">
      <c r="A6" s="215"/>
      <c r="B6" s="194"/>
      <c r="C6" s="47" t="s">
        <v>8</v>
      </c>
      <c r="D6" s="47" t="s">
        <v>9</v>
      </c>
      <c r="E6" s="47" t="s">
        <v>616</v>
      </c>
      <c r="F6" s="23"/>
      <c r="G6" s="23"/>
      <c r="H6" s="23"/>
      <c r="I6" s="23"/>
      <c r="J6" s="23"/>
      <c r="K6" s="23"/>
      <c r="L6" s="23"/>
      <c r="M6" s="23"/>
      <c r="N6" s="23"/>
    </row>
    <row r="7" spans="1:14" ht="40.5" customHeight="1" x14ac:dyDescent="0.2">
      <c r="A7" s="215"/>
      <c r="B7" s="194"/>
      <c r="C7" s="46" t="s">
        <v>84</v>
      </c>
      <c r="D7" s="46" t="s">
        <v>85</v>
      </c>
      <c r="E7" s="46" t="s">
        <v>86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">
      <c r="A8" s="47" t="s">
        <v>19</v>
      </c>
      <c r="B8" s="47" t="s">
        <v>20</v>
      </c>
      <c r="C8" s="47" t="s">
        <v>21</v>
      </c>
      <c r="D8" s="47" t="s">
        <v>22</v>
      </c>
      <c r="E8" s="47" t="s">
        <v>23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76.5" x14ac:dyDescent="0.2">
      <c r="A9" s="15" t="s">
        <v>217</v>
      </c>
      <c r="B9" s="99" t="s">
        <v>88</v>
      </c>
      <c r="C9" s="45">
        <v>0</v>
      </c>
      <c r="D9" s="45">
        <v>0</v>
      </c>
      <c r="E9" s="45">
        <v>0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43.5" customHeight="1" x14ac:dyDescent="0.2">
      <c r="A10" s="15" t="s">
        <v>218</v>
      </c>
      <c r="B10" s="99" t="s">
        <v>90</v>
      </c>
      <c r="C10" s="45"/>
      <c r="D10" s="45">
        <v>0</v>
      </c>
      <c r="E10" s="45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25.5" x14ac:dyDescent="0.2">
      <c r="A11" s="15" t="s">
        <v>219</v>
      </c>
      <c r="B11" s="99" t="s">
        <v>92</v>
      </c>
      <c r="C11" s="45">
        <f>SUM(C12:C22)</f>
        <v>7569231.9600000009</v>
      </c>
      <c r="D11" s="45">
        <f t="shared" ref="D11:E11" si="0">SUM(D12:D22)</f>
        <v>6156446</v>
      </c>
      <c r="E11" s="45">
        <f t="shared" si="0"/>
        <v>6156446</v>
      </c>
      <c r="F11" s="23"/>
      <c r="G11" s="23"/>
      <c r="H11" s="23"/>
      <c r="I11" s="23"/>
      <c r="J11" s="23"/>
      <c r="K11" s="23"/>
      <c r="L11" s="23"/>
      <c r="M11" s="23"/>
      <c r="N11" s="23"/>
    </row>
    <row r="12" spans="1:14" x14ac:dyDescent="0.2">
      <c r="A12" s="51" t="s">
        <v>59</v>
      </c>
      <c r="B12" s="236" t="s">
        <v>220</v>
      </c>
      <c r="C12" s="192">
        <f>L42</f>
        <v>24600</v>
      </c>
      <c r="D12" s="192">
        <f>M42</f>
        <v>24600</v>
      </c>
      <c r="E12" s="192">
        <f>N42</f>
        <v>24600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5" customHeight="1" x14ac:dyDescent="0.2">
      <c r="A13" s="51" t="s">
        <v>493</v>
      </c>
      <c r="B13" s="237"/>
      <c r="C13" s="192"/>
      <c r="D13" s="192"/>
      <c r="E13" s="192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.75" customHeight="1" x14ac:dyDescent="0.2">
      <c r="A14" s="51" t="s">
        <v>494</v>
      </c>
      <c r="B14" s="99" t="s">
        <v>221</v>
      </c>
      <c r="C14" s="45">
        <f>I51+L51</f>
        <v>187500</v>
      </c>
      <c r="D14" s="45">
        <f>J51</f>
        <v>87500</v>
      </c>
      <c r="E14" s="45">
        <f>K51</f>
        <v>87500</v>
      </c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7.25" customHeight="1" x14ac:dyDescent="0.2">
      <c r="A15" s="51" t="s">
        <v>625</v>
      </c>
      <c r="B15" s="99" t="s">
        <v>222</v>
      </c>
      <c r="C15" s="45">
        <f>I60+L60</f>
        <v>1526131.03</v>
      </c>
      <c r="D15" s="45">
        <f>J60</f>
        <v>1351383</v>
      </c>
      <c r="E15" s="45">
        <f>K60</f>
        <v>1351383</v>
      </c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5.75" customHeight="1" x14ac:dyDescent="0.2">
      <c r="A16" s="51" t="s">
        <v>496</v>
      </c>
      <c r="B16" s="99" t="s">
        <v>223</v>
      </c>
      <c r="C16" s="45">
        <f>L69</f>
        <v>0</v>
      </c>
      <c r="D16" s="45">
        <f>M69</f>
        <v>0</v>
      </c>
      <c r="E16" s="45">
        <f>N69</f>
        <v>0</v>
      </c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2">
      <c r="A17" s="51" t="s">
        <v>497</v>
      </c>
      <c r="B17" s="99" t="s">
        <v>224</v>
      </c>
      <c r="C17" s="45">
        <f>I80</f>
        <v>865964</v>
      </c>
      <c r="D17" s="45">
        <f>J80</f>
        <v>865964</v>
      </c>
      <c r="E17" s="45">
        <f>K80</f>
        <v>865964</v>
      </c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.75" customHeight="1" x14ac:dyDescent="0.2">
      <c r="A18" s="51" t="s">
        <v>498</v>
      </c>
      <c r="B18" s="99" t="s">
        <v>225</v>
      </c>
      <c r="C18" s="45">
        <f>I89</f>
        <v>0</v>
      </c>
      <c r="D18" s="45">
        <f>J89</f>
        <v>0</v>
      </c>
      <c r="E18" s="45">
        <f>K89</f>
        <v>0</v>
      </c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28.5" customHeight="1" x14ac:dyDescent="0.2">
      <c r="A19" s="15" t="s">
        <v>499</v>
      </c>
      <c r="B19" s="99" t="s">
        <v>226</v>
      </c>
      <c r="C19" s="45">
        <f>I98</f>
        <v>44500</v>
      </c>
      <c r="D19" s="45">
        <f>J98</f>
        <v>44500</v>
      </c>
      <c r="E19" s="45">
        <f>K98</f>
        <v>44500</v>
      </c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78" customHeight="1" x14ac:dyDescent="0.2">
      <c r="A20" s="15" t="s">
        <v>500</v>
      </c>
      <c r="B20" s="99" t="s">
        <v>227</v>
      </c>
      <c r="C20" s="45">
        <f>I117+L117</f>
        <v>1510346.78</v>
      </c>
      <c r="D20" s="45">
        <f>J117</f>
        <v>1385500</v>
      </c>
      <c r="E20" s="45">
        <f>K117</f>
        <v>1385500</v>
      </c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27.75" customHeight="1" x14ac:dyDescent="0.2">
      <c r="A21" s="15" t="s">
        <v>501</v>
      </c>
      <c r="B21" s="99" t="s">
        <v>228</v>
      </c>
      <c r="C21" s="45">
        <f>I131+L131</f>
        <v>2264689.15</v>
      </c>
      <c r="D21" s="45">
        <f>J131</f>
        <v>1251498</v>
      </c>
      <c r="E21" s="45">
        <f>K131</f>
        <v>1251498</v>
      </c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7.25" customHeight="1" x14ac:dyDescent="0.2">
      <c r="A22" s="15" t="s">
        <v>502</v>
      </c>
      <c r="B22" s="99" t="s">
        <v>93</v>
      </c>
      <c r="C22" s="45">
        <f>SUM(C23:C29)</f>
        <v>1145501</v>
      </c>
      <c r="D22" s="92">
        <f t="shared" ref="D22:E22" si="1">SUM(D23:D29)</f>
        <v>1145501</v>
      </c>
      <c r="E22" s="92">
        <f t="shared" si="1"/>
        <v>1145501</v>
      </c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41.25" customHeight="1" x14ac:dyDescent="0.2">
      <c r="A23" s="15" t="s">
        <v>592</v>
      </c>
      <c r="B23" s="70" t="s">
        <v>585</v>
      </c>
      <c r="C23" s="92">
        <f>I140</f>
        <v>0</v>
      </c>
      <c r="D23" s="92">
        <f>J140</f>
        <v>0</v>
      </c>
      <c r="E23" s="92">
        <f>K140</f>
        <v>0</v>
      </c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7.25" customHeight="1" x14ac:dyDescent="0.2">
      <c r="A24" s="15" t="s">
        <v>593</v>
      </c>
      <c r="B24" s="70" t="s">
        <v>586</v>
      </c>
      <c r="C24" s="92">
        <f>I149</f>
        <v>0</v>
      </c>
      <c r="D24" s="92">
        <f>J149</f>
        <v>0</v>
      </c>
      <c r="E24" s="92">
        <f>K149</f>
        <v>0</v>
      </c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7.75" customHeight="1" x14ac:dyDescent="0.2">
      <c r="A25" s="15" t="s">
        <v>594</v>
      </c>
      <c r="B25" s="70" t="s">
        <v>587</v>
      </c>
      <c r="C25" s="92">
        <f>I158</f>
        <v>123450</v>
      </c>
      <c r="D25" s="92">
        <f>J158</f>
        <v>123450</v>
      </c>
      <c r="E25" s="92">
        <f>K158</f>
        <v>123450</v>
      </c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28.5" customHeight="1" x14ac:dyDescent="0.2">
      <c r="A26" s="15" t="s">
        <v>595</v>
      </c>
      <c r="B26" s="70" t="s">
        <v>588</v>
      </c>
      <c r="C26" s="92">
        <f>I167</f>
        <v>0</v>
      </c>
      <c r="D26" s="92">
        <f>J167</f>
        <v>0</v>
      </c>
      <c r="E26" s="92">
        <f>K167</f>
        <v>0</v>
      </c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7.25" customHeight="1" x14ac:dyDescent="0.2">
      <c r="A27" s="15" t="s">
        <v>596</v>
      </c>
      <c r="B27" s="70" t="s">
        <v>589</v>
      </c>
      <c r="C27" s="92">
        <f>I176</f>
        <v>56200</v>
      </c>
      <c r="D27" s="92">
        <f>J176</f>
        <v>56200</v>
      </c>
      <c r="E27" s="92">
        <f>K176</f>
        <v>56200</v>
      </c>
      <c r="F27" s="23"/>
      <c r="G27" s="23"/>
      <c r="H27" s="23"/>
      <c r="I27" s="23"/>
      <c r="J27" s="23"/>
      <c r="K27" s="23"/>
      <c r="L27" s="23"/>
      <c r="M27" s="23"/>
      <c r="N27" s="23"/>
    </row>
    <row r="28" spans="1:14" ht="27" customHeight="1" x14ac:dyDescent="0.2">
      <c r="A28" s="15" t="s">
        <v>597</v>
      </c>
      <c r="B28" s="70" t="s">
        <v>590</v>
      </c>
      <c r="C28" s="92">
        <f>I189+L189</f>
        <v>915851</v>
      </c>
      <c r="D28" s="92">
        <f>J189</f>
        <v>915851</v>
      </c>
      <c r="E28" s="92">
        <f>K189</f>
        <v>915851</v>
      </c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27.75" customHeight="1" x14ac:dyDescent="0.2">
      <c r="A29" s="15" t="s">
        <v>598</v>
      </c>
      <c r="B29" s="70" t="s">
        <v>591</v>
      </c>
      <c r="C29" s="92">
        <f>I198</f>
        <v>50000</v>
      </c>
      <c r="D29" s="92">
        <f>J198</f>
        <v>50000</v>
      </c>
      <c r="E29" s="92">
        <f>K198</f>
        <v>50000</v>
      </c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66.75" customHeight="1" x14ac:dyDescent="0.2">
      <c r="A30" s="15" t="s">
        <v>229</v>
      </c>
      <c r="B30" s="99" t="s">
        <v>110</v>
      </c>
      <c r="C30" s="45">
        <v>0</v>
      </c>
      <c r="D30" s="45">
        <v>0</v>
      </c>
      <c r="E30" s="45">
        <v>0</v>
      </c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41.25" customHeight="1" x14ac:dyDescent="0.2">
      <c r="A31" s="15" t="s">
        <v>230</v>
      </c>
      <c r="B31" s="99" t="s">
        <v>112</v>
      </c>
      <c r="C31" s="45">
        <v>0</v>
      </c>
      <c r="D31" s="45">
        <v>0</v>
      </c>
      <c r="E31" s="45">
        <v>0</v>
      </c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38.25" x14ac:dyDescent="0.2">
      <c r="A32" s="15" t="s">
        <v>231</v>
      </c>
      <c r="B32" s="99" t="s">
        <v>114</v>
      </c>
      <c r="C32" s="55">
        <f>C9+C10+C11+C30+C31</f>
        <v>7569231.9600000009</v>
      </c>
      <c r="D32" s="55">
        <f t="shared" ref="D32:E32" si="2">D9+D10+D11+D30+D31</f>
        <v>6156446</v>
      </c>
      <c r="E32" s="55">
        <f t="shared" si="2"/>
        <v>6156446</v>
      </c>
      <c r="F32" s="23"/>
      <c r="G32" s="23"/>
      <c r="H32" s="23"/>
      <c r="I32" s="23"/>
      <c r="J32" s="23"/>
      <c r="K32" s="23"/>
      <c r="L32" s="23"/>
      <c r="M32" s="23"/>
      <c r="N32" s="23"/>
    </row>
    <row r="33" spans="1:14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x14ac:dyDescent="0.2">
      <c r="A34" s="39" t="s">
        <v>599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ht="17.25" customHeight="1" x14ac:dyDescent="0.2">
      <c r="A36" s="227" t="s">
        <v>201</v>
      </c>
      <c r="B36" s="194" t="s">
        <v>11</v>
      </c>
      <c r="C36" s="208" t="s">
        <v>232</v>
      </c>
      <c r="D36" s="208"/>
      <c r="E36" s="208"/>
      <c r="F36" s="208" t="s">
        <v>233</v>
      </c>
      <c r="G36" s="208"/>
      <c r="H36" s="208"/>
      <c r="I36" s="208" t="s">
        <v>234</v>
      </c>
      <c r="J36" s="208"/>
      <c r="K36" s="208"/>
      <c r="L36" s="208" t="s">
        <v>83</v>
      </c>
      <c r="M36" s="208"/>
      <c r="N36" s="208"/>
    </row>
    <row r="37" spans="1:14" ht="15.75" customHeight="1" x14ac:dyDescent="0.2">
      <c r="A37" s="228"/>
      <c r="B37" s="194"/>
      <c r="C37" s="105" t="s">
        <v>8</v>
      </c>
      <c r="D37" s="105" t="s">
        <v>9</v>
      </c>
      <c r="E37" s="105" t="s">
        <v>616</v>
      </c>
      <c r="F37" s="105" t="s">
        <v>8</v>
      </c>
      <c r="G37" s="105" t="s">
        <v>9</v>
      </c>
      <c r="H37" s="105" t="s">
        <v>616</v>
      </c>
      <c r="I37" s="105" t="s">
        <v>8</v>
      </c>
      <c r="J37" s="105" t="s">
        <v>9</v>
      </c>
      <c r="K37" s="105" t="s">
        <v>616</v>
      </c>
      <c r="L37" s="105" t="s">
        <v>8</v>
      </c>
      <c r="M37" s="105" t="s">
        <v>9</v>
      </c>
      <c r="N37" s="105" t="s">
        <v>616</v>
      </c>
    </row>
    <row r="38" spans="1:14" ht="54.75" customHeight="1" x14ac:dyDescent="0.2">
      <c r="A38" s="229"/>
      <c r="B38" s="194"/>
      <c r="C38" s="46" t="s">
        <v>84</v>
      </c>
      <c r="D38" s="46" t="s">
        <v>85</v>
      </c>
      <c r="E38" s="46" t="s">
        <v>86</v>
      </c>
      <c r="F38" s="46" t="s">
        <v>84</v>
      </c>
      <c r="G38" s="46" t="s">
        <v>85</v>
      </c>
      <c r="H38" s="46" t="s">
        <v>86</v>
      </c>
      <c r="I38" s="46" t="s">
        <v>84</v>
      </c>
      <c r="J38" s="46" t="s">
        <v>85</v>
      </c>
      <c r="K38" s="46" t="s">
        <v>86</v>
      </c>
      <c r="L38" s="46" t="s">
        <v>84</v>
      </c>
      <c r="M38" s="46" t="s">
        <v>85</v>
      </c>
      <c r="N38" s="46" t="s">
        <v>86</v>
      </c>
    </row>
    <row r="39" spans="1:14" x14ac:dyDescent="0.2">
      <c r="A39" s="47" t="s">
        <v>19</v>
      </c>
      <c r="B39" s="47" t="s">
        <v>20</v>
      </c>
      <c r="C39" s="47" t="s">
        <v>21</v>
      </c>
      <c r="D39" s="47" t="s">
        <v>22</v>
      </c>
      <c r="E39" s="47" t="s">
        <v>23</v>
      </c>
      <c r="F39" s="47" t="s">
        <v>24</v>
      </c>
      <c r="G39" s="47" t="s">
        <v>25</v>
      </c>
      <c r="H39" s="47" t="s">
        <v>26</v>
      </c>
      <c r="I39" s="47" t="s">
        <v>27</v>
      </c>
      <c r="J39" s="47" t="s">
        <v>28</v>
      </c>
      <c r="K39" s="47" t="s">
        <v>29</v>
      </c>
      <c r="L39" s="47" t="s">
        <v>174</v>
      </c>
      <c r="M39" s="47" t="s">
        <v>205</v>
      </c>
      <c r="N39" s="47" t="s">
        <v>206</v>
      </c>
    </row>
    <row r="40" spans="1:14" s="75" customFormat="1" ht="15" customHeight="1" x14ac:dyDescent="0.2">
      <c r="A40" s="76" t="s">
        <v>563</v>
      </c>
      <c r="B40" s="74" t="s">
        <v>31</v>
      </c>
      <c r="C40" s="77">
        <v>0</v>
      </c>
      <c r="D40" s="77">
        <f>C40</f>
        <v>0</v>
      </c>
      <c r="E40" s="77">
        <f>C40</f>
        <v>0</v>
      </c>
      <c r="F40" s="77">
        <v>12</v>
      </c>
      <c r="G40" s="77">
        <f>F40</f>
        <v>12</v>
      </c>
      <c r="H40" s="77">
        <f>F40</f>
        <v>12</v>
      </c>
      <c r="I40" s="79">
        <v>300</v>
      </c>
      <c r="J40" s="79">
        <f>I40</f>
        <v>300</v>
      </c>
      <c r="K40" s="79">
        <f>I40</f>
        <v>300</v>
      </c>
      <c r="L40" s="79">
        <f>F40*I40</f>
        <v>3600</v>
      </c>
      <c r="M40" s="79">
        <f>L40</f>
        <v>3600</v>
      </c>
      <c r="N40" s="79">
        <f>L40</f>
        <v>3600</v>
      </c>
    </row>
    <row r="41" spans="1:14" s="75" customFormat="1" ht="18" customHeight="1" x14ac:dyDescent="0.2">
      <c r="A41" s="76" t="s">
        <v>623</v>
      </c>
      <c r="B41" s="47" t="s">
        <v>33</v>
      </c>
      <c r="C41" s="77">
        <v>0</v>
      </c>
      <c r="D41" s="77">
        <f t="shared" ref="D41" si="3">C41</f>
        <v>0</v>
      </c>
      <c r="E41" s="77">
        <f t="shared" ref="E41" si="4">C41</f>
        <v>0</v>
      </c>
      <c r="F41" s="77">
        <v>0</v>
      </c>
      <c r="G41" s="77">
        <f t="shared" ref="G41" si="5">F41</f>
        <v>0</v>
      </c>
      <c r="H41" s="77">
        <f t="shared" ref="H41" si="6">F41</f>
        <v>0</v>
      </c>
      <c r="I41" s="79">
        <v>21000</v>
      </c>
      <c r="J41" s="79">
        <f t="shared" ref="J41" si="7">I41</f>
        <v>21000</v>
      </c>
      <c r="K41" s="79">
        <f t="shared" ref="K41" si="8">I41</f>
        <v>21000</v>
      </c>
      <c r="L41" s="79">
        <f>I41</f>
        <v>21000</v>
      </c>
      <c r="M41" s="79">
        <f t="shared" ref="M41" si="9">L41</f>
        <v>21000</v>
      </c>
      <c r="N41" s="79">
        <f t="shared" ref="N41" si="10">L41</f>
        <v>21000</v>
      </c>
    </row>
    <row r="42" spans="1:14" x14ac:dyDescent="0.2">
      <c r="A42" s="47" t="s">
        <v>123</v>
      </c>
      <c r="B42" s="70" t="s">
        <v>220</v>
      </c>
      <c r="C42" s="47" t="s">
        <v>1</v>
      </c>
      <c r="D42" s="47" t="s">
        <v>1</v>
      </c>
      <c r="E42" s="47" t="s">
        <v>1</v>
      </c>
      <c r="F42" s="47" t="s">
        <v>1</v>
      </c>
      <c r="G42" s="47" t="s">
        <v>1</v>
      </c>
      <c r="H42" s="47" t="s">
        <v>1</v>
      </c>
      <c r="I42" s="47" t="s">
        <v>1</v>
      </c>
      <c r="J42" s="47" t="s">
        <v>1</v>
      </c>
      <c r="K42" s="47" t="s">
        <v>1</v>
      </c>
      <c r="L42" s="55">
        <f>SUM(L40:L41)</f>
        <v>24600</v>
      </c>
      <c r="M42" s="55">
        <f>SUM(M40:M41)</f>
        <v>24600</v>
      </c>
      <c r="N42" s="55">
        <f>SUM(N40:N41)</f>
        <v>24600</v>
      </c>
    </row>
    <row r="43" spans="1:14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1:14" x14ac:dyDescent="0.2">
      <c r="A44" s="39" t="s">
        <v>600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4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 ht="16.5" customHeight="1" x14ac:dyDescent="0.2">
      <c r="A46" s="227" t="s">
        <v>201</v>
      </c>
      <c r="B46" s="194" t="s">
        <v>235</v>
      </c>
      <c r="C46" s="208" t="s">
        <v>236</v>
      </c>
      <c r="D46" s="208"/>
      <c r="E46" s="208"/>
      <c r="F46" s="208" t="s">
        <v>237</v>
      </c>
      <c r="G46" s="208"/>
      <c r="H46" s="208"/>
      <c r="I46" s="208" t="s">
        <v>83</v>
      </c>
      <c r="J46" s="208"/>
      <c r="K46" s="208"/>
      <c r="L46" s="230" t="s">
        <v>703</v>
      </c>
      <c r="M46" s="23"/>
      <c r="N46" s="23"/>
    </row>
    <row r="47" spans="1:14" ht="15" customHeight="1" x14ac:dyDescent="0.2">
      <c r="A47" s="228"/>
      <c r="B47" s="194"/>
      <c r="C47" s="105" t="s">
        <v>8</v>
      </c>
      <c r="D47" s="105" t="s">
        <v>9</v>
      </c>
      <c r="E47" s="105" t="s">
        <v>616</v>
      </c>
      <c r="F47" s="105" t="s">
        <v>8</v>
      </c>
      <c r="G47" s="105" t="s">
        <v>9</v>
      </c>
      <c r="H47" s="105" t="s">
        <v>616</v>
      </c>
      <c r="I47" s="105" t="s">
        <v>8</v>
      </c>
      <c r="J47" s="105" t="s">
        <v>9</v>
      </c>
      <c r="K47" s="105" t="s">
        <v>616</v>
      </c>
      <c r="L47" s="231"/>
      <c r="M47" s="23"/>
      <c r="N47" s="23"/>
    </row>
    <row r="48" spans="1:14" ht="52.5" customHeight="1" x14ac:dyDescent="0.2">
      <c r="A48" s="229"/>
      <c r="B48" s="194"/>
      <c r="C48" s="46" t="s">
        <v>84</v>
      </c>
      <c r="D48" s="46" t="s">
        <v>85</v>
      </c>
      <c r="E48" s="46" t="s">
        <v>86</v>
      </c>
      <c r="F48" s="46" t="s">
        <v>84</v>
      </c>
      <c r="G48" s="46" t="s">
        <v>85</v>
      </c>
      <c r="H48" s="46" t="s">
        <v>86</v>
      </c>
      <c r="I48" s="46" t="s">
        <v>84</v>
      </c>
      <c r="J48" s="46" t="s">
        <v>85</v>
      </c>
      <c r="K48" s="46" t="s">
        <v>86</v>
      </c>
      <c r="L48" s="232"/>
      <c r="M48" s="23"/>
      <c r="N48" s="23"/>
    </row>
    <row r="49" spans="1:14" x14ac:dyDescent="0.2">
      <c r="A49" s="47" t="s">
        <v>19</v>
      </c>
      <c r="B49" s="47" t="s">
        <v>20</v>
      </c>
      <c r="C49" s="47" t="s">
        <v>21</v>
      </c>
      <c r="D49" s="47" t="s">
        <v>22</v>
      </c>
      <c r="E49" s="47" t="s">
        <v>23</v>
      </c>
      <c r="F49" s="47" t="s">
        <v>24</v>
      </c>
      <c r="G49" s="47" t="s">
        <v>25</v>
      </c>
      <c r="H49" s="47" t="s">
        <v>26</v>
      </c>
      <c r="I49" s="47" t="s">
        <v>27</v>
      </c>
      <c r="J49" s="47" t="s">
        <v>28</v>
      </c>
      <c r="K49" s="47" t="s">
        <v>29</v>
      </c>
      <c r="L49" s="155">
        <v>12</v>
      </c>
      <c r="M49" s="23"/>
      <c r="N49" s="23"/>
    </row>
    <row r="50" spans="1:14" ht="27" customHeight="1" x14ac:dyDescent="0.2">
      <c r="A50" s="15" t="s">
        <v>712</v>
      </c>
      <c r="B50" s="70" t="s">
        <v>31</v>
      </c>
      <c r="C50" s="47">
        <v>125</v>
      </c>
      <c r="D50" s="47">
        <f t="shared" ref="D50" si="11">C50</f>
        <v>125</v>
      </c>
      <c r="E50" s="47">
        <f t="shared" ref="E50" si="12">C50</f>
        <v>125</v>
      </c>
      <c r="F50" s="45">
        <v>700</v>
      </c>
      <c r="G50" s="45">
        <f t="shared" ref="G50" si="13">F50</f>
        <v>700</v>
      </c>
      <c r="H50" s="45">
        <f t="shared" ref="H50" si="14">F50</f>
        <v>700</v>
      </c>
      <c r="I50" s="45">
        <f t="shared" ref="I50" si="15">C50*F50</f>
        <v>87500</v>
      </c>
      <c r="J50" s="45">
        <f t="shared" ref="J50" si="16">I50</f>
        <v>87500</v>
      </c>
      <c r="K50" s="45">
        <f t="shared" ref="K50" si="17">I50</f>
        <v>87500</v>
      </c>
      <c r="L50" s="153">
        <v>100000</v>
      </c>
      <c r="M50" s="23"/>
      <c r="N50" s="23"/>
    </row>
    <row r="51" spans="1:14" x14ac:dyDescent="0.2">
      <c r="A51" s="47" t="s">
        <v>123</v>
      </c>
      <c r="B51" s="70" t="s">
        <v>221</v>
      </c>
      <c r="C51" s="47" t="s">
        <v>1</v>
      </c>
      <c r="D51" s="47" t="s">
        <v>1</v>
      </c>
      <c r="E51" s="47" t="s">
        <v>1</v>
      </c>
      <c r="F51" s="45" t="s">
        <v>1</v>
      </c>
      <c r="G51" s="45" t="s">
        <v>1</v>
      </c>
      <c r="H51" s="45" t="s">
        <v>1</v>
      </c>
      <c r="I51" s="55">
        <f>SUM(I50:I50)</f>
        <v>87500</v>
      </c>
      <c r="J51" s="55">
        <f>SUM(J50:J50)</f>
        <v>87500</v>
      </c>
      <c r="K51" s="55">
        <f>SUM(K50:K50)</f>
        <v>87500</v>
      </c>
      <c r="L51" s="154">
        <f>SUM(L50)</f>
        <v>100000</v>
      </c>
      <c r="M51" s="23"/>
      <c r="N51" s="23"/>
    </row>
    <row r="52" spans="1:14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 x14ac:dyDescent="0.2">
      <c r="A53" s="39" t="s">
        <v>624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14" ht="18.75" customHeight="1" x14ac:dyDescent="0.2">
      <c r="A55" s="227" t="s">
        <v>201</v>
      </c>
      <c r="B55" s="194" t="s">
        <v>11</v>
      </c>
      <c r="C55" s="194" t="s">
        <v>238</v>
      </c>
      <c r="D55" s="194"/>
      <c r="E55" s="194"/>
      <c r="F55" s="208" t="s">
        <v>239</v>
      </c>
      <c r="G55" s="208"/>
      <c r="H55" s="208"/>
      <c r="I55" s="208" t="s">
        <v>83</v>
      </c>
      <c r="J55" s="208"/>
      <c r="K55" s="208"/>
      <c r="L55" s="230" t="s">
        <v>703</v>
      </c>
      <c r="M55" s="23"/>
      <c r="N55" s="23"/>
    </row>
    <row r="56" spans="1:14" ht="16.5" customHeight="1" x14ac:dyDescent="0.2">
      <c r="A56" s="228"/>
      <c r="B56" s="194"/>
      <c r="C56" s="105" t="s">
        <v>8</v>
      </c>
      <c r="D56" s="105" t="s">
        <v>9</v>
      </c>
      <c r="E56" s="105" t="s">
        <v>616</v>
      </c>
      <c r="F56" s="105" t="s">
        <v>8</v>
      </c>
      <c r="G56" s="105" t="s">
        <v>9</v>
      </c>
      <c r="H56" s="105" t="s">
        <v>616</v>
      </c>
      <c r="I56" s="105" t="s">
        <v>8</v>
      </c>
      <c r="J56" s="105" t="s">
        <v>9</v>
      </c>
      <c r="K56" s="105" t="s">
        <v>616</v>
      </c>
      <c r="L56" s="231"/>
      <c r="M56" s="23"/>
      <c r="N56" s="23"/>
    </row>
    <row r="57" spans="1:14" ht="54" customHeight="1" x14ac:dyDescent="0.2">
      <c r="A57" s="229"/>
      <c r="B57" s="194"/>
      <c r="C57" s="46" t="s">
        <v>84</v>
      </c>
      <c r="D57" s="46" t="s">
        <v>85</v>
      </c>
      <c r="E57" s="46" t="s">
        <v>86</v>
      </c>
      <c r="F57" s="46" t="s">
        <v>84</v>
      </c>
      <c r="G57" s="46" t="s">
        <v>85</v>
      </c>
      <c r="H57" s="46" t="s">
        <v>86</v>
      </c>
      <c r="I57" s="46" t="s">
        <v>84</v>
      </c>
      <c r="J57" s="46" t="s">
        <v>85</v>
      </c>
      <c r="K57" s="46" t="s">
        <v>86</v>
      </c>
      <c r="L57" s="232"/>
      <c r="M57" s="23"/>
      <c r="N57" s="23"/>
    </row>
    <row r="58" spans="1:14" x14ac:dyDescent="0.2">
      <c r="A58" s="47" t="s">
        <v>19</v>
      </c>
      <c r="B58" s="47" t="s">
        <v>20</v>
      </c>
      <c r="C58" s="47" t="s">
        <v>21</v>
      </c>
      <c r="D58" s="47" t="s">
        <v>22</v>
      </c>
      <c r="E58" s="47" t="s">
        <v>23</v>
      </c>
      <c r="F58" s="47" t="s">
        <v>24</v>
      </c>
      <c r="G58" s="47" t="s">
        <v>25</v>
      </c>
      <c r="H58" s="47" t="s">
        <v>26</v>
      </c>
      <c r="I58" s="47" t="s">
        <v>27</v>
      </c>
      <c r="J58" s="47" t="s">
        <v>28</v>
      </c>
      <c r="K58" s="47" t="s">
        <v>29</v>
      </c>
      <c r="L58" s="155">
        <v>12</v>
      </c>
      <c r="M58" s="23"/>
      <c r="N58" s="23"/>
    </row>
    <row r="59" spans="1:14" ht="15" customHeight="1" x14ac:dyDescent="0.2">
      <c r="A59" s="15" t="s">
        <v>512</v>
      </c>
      <c r="B59" s="47" t="s">
        <v>31</v>
      </c>
      <c r="C59" s="107">
        <v>456.43099999999998</v>
      </c>
      <c r="D59" s="107">
        <f>C59</f>
        <v>456.43099999999998</v>
      </c>
      <c r="E59" s="107">
        <f>C59</f>
        <v>456.43099999999998</v>
      </c>
      <c r="F59" s="45">
        <v>3011.48</v>
      </c>
      <c r="G59" s="45">
        <f>F59</f>
        <v>3011.48</v>
      </c>
      <c r="H59" s="45">
        <f>F59</f>
        <v>3011.48</v>
      </c>
      <c r="I59" s="45">
        <v>1351383</v>
      </c>
      <c r="J59" s="45">
        <f>I59</f>
        <v>1351383</v>
      </c>
      <c r="K59" s="45">
        <f>I59</f>
        <v>1351383</v>
      </c>
      <c r="L59" s="153">
        <v>174748.03</v>
      </c>
      <c r="M59" s="23"/>
      <c r="N59" s="23"/>
    </row>
    <row r="60" spans="1:14" ht="14.25" customHeight="1" x14ac:dyDescent="0.2">
      <c r="A60" s="47" t="s">
        <v>123</v>
      </c>
      <c r="B60" s="70" t="s">
        <v>222</v>
      </c>
      <c r="C60" s="47" t="s">
        <v>1</v>
      </c>
      <c r="D60" s="47" t="s">
        <v>1</v>
      </c>
      <c r="E60" s="47" t="s">
        <v>1</v>
      </c>
      <c r="F60" s="45" t="s">
        <v>1</v>
      </c>
      <c r="G60" s="45" t="s">
        <v>1</v>
      </c>
      <c r="H60" s="45" t="s">
        <v>1</v>
      </c>
      <c r="I60" s="55">
        <f>SUM(I59:I59)</f>
        <v>1351383</v>
      </c>
      <c r="J60" s="55">
        <f>SUM(J59:J59)</f>
        <v>1351383</v>
      </c>
      <c r="K60" s="55">
        <f>SUM(K59:K59)</f>
        <v>1351383</v>
      </c>
      <c r="L60" s="154">
        <f>SUM(L59)</f>
        <v>174748.03</v>
      </c>
      <c r="M60" s="23"/>
      <c r="N60" s="23"/>
    </row>
    <row r="61" spans="1:14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4" x14ac:dyDescent="0.2">
      <c r="A62" s="39" t="s">
        <v>601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</row>
    <row r="63" spans="1:14" hidden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4" ht="27" hidden="1" customHeight="1" x14ac:dyDescent="0.2">
      <c r="A64" s="194" t="s">
        <v>201</v>
      </c>
      <c r="B64" s="194" t="s">
        <v>11</v>
      </c>
      <c r="C64" s="194" t="s">
        <v>240</v>
      </c>
      <c r="D64" s="194"/>
      <c r="E64" s="194"/>
      <c r="F64" s="194" t="s">
        <v>241</v>
      </c>
      <c r="G64" s="194"/>
      <c r="H64" s="194"/>
      <c r="I64" s="194" t="s">
        <v>242</v>
      </c>
      <c r="J64" s="194"/>
      <c r="K64" s="194"/>
      <c r="L64" s="208" t="s">
        <v>83</v>
      </c>
      <c r="M64" s="208"/>
      <c r="N64" s="208"/>
    </row>
    <row r="65" spans="1:14" ht="15.75" hidden="1" customHeight="1" x14ac:dyDescent="0.2">
      <c r="A65" s="194"/>
      <c r="B65" s="194"/>
      <c r="C65" s="49" t="s">
        <v>7</v>
      </c>
      <c r="D65" s="49" t="s">
        <v>8</v>
      </c>
      <c r="E65" s="49" t="s">
        <v>9</v>
      </c>
      <c r="F65" s="49" t="s">
        <v>7</v>
      </c>
      <c r="G65" s="49" t="s">
        <v>8</v>
      </c>
      <c r="H65" s="49" t="s">
        <v>9</v>
      </c>
      <c r="I65" s="49" t="s">
        <v>7</v>
      </c>
      <c r="J65" s="49" t="s">
        <v>8</v>
      </c>
      <c r="K65" s="49" t="s">
        <v>9</v>
      </c>
      <c r="L65" s="49" t="s">
        <v>7</v>
      </c>
      <c r="M65" s="49" t="s">
        <v>8</v>
      </c>
      <c r="N65" s="49" t="s">
        <v>9</v>
      </c>
    </row>
    <row r="66" spans="1:14" ht="51" hidden="1" x14ac:dyDescent="0.2">
      <c r="A66" s="194"/>
      <c r="B66" s="194"/>
      <c r="C66" s="46" t="s">
        <v>84</v>
      </c>
      <c r="D66" s="46" t="s">
        <v>85</v>
      </c>
      <c r="E66" s="46" t="s">
        <v>86</v>
      </c>
      <c r="F66" s="46" t="s">
        <v>84</v>
      </c>
      <c r="G66" s="46" t="s">
        <v>85</v>
      </c>
      <c r="H66" s="46" t="s">
        <v>86</v>
      </c>
      <c r="I66" s="46" t="s">
        <v>84</v>
      </c>
      <c r="J66" s="46" t="s">
        <v>85</v>
      </c>
      <c r="K66" s="46" t="s">
        <v>86</v>
      </c>
      <c r="L66" s="46" t="s">
        <v>84</v>
      </c>
      <c r="M66" s="46" t="s">
        <v>85</v>
      </c>
      <c r="N66" s="46" t="s">
        <v>86</v>
      </c>
    </row>
    <row r="67" spans="1:14" hidden="1" x14ac:dyDescent="0.2">
      <c r="A67" s="47" t="s">
        <v>19</v>
      </c>
      <c r="B67" s="47" t="s">
        <v>20</v>
      </c>
      <c r="C67" s="47" t="s">
        <v>21</v>
      </c>
      <c r="D67" s="47" t="s">
        <v>22</v>
      </c>
      <c r="E67" s="47" t="s">
        <v>23</v>
      </c>
      <c r="F67" s="47" t="s">
        <v>24</v>
      </c>
      <c r="G67" s="47" t="s">
        <v>25</v>
      </c>
      <c r="H67" s="47" t="s">
        <v>26</v>
      </c>
      <c r="I67" s="47" t="s">
        <v>27</v>
      </c>
      <c r="J67" s="47" t="s">
        <v>28</v>
      </c>
      <c r="K67" s="47" t="s">
        <v>29</v>
      </c>
      <c r="L67" s="47" t="s">
        <v>174</v>
      </c>
      <c r="M67" s="47" t="s">
        <v>205</v>
      </c>
      <c r="N67" s="47" t="s">
        <v>206</v>
      </c>
    </row>
    <row r="68" spans="1:14" hidden="1" x14ac:dyDescent="0.2">
      <c r="A68" s="51"/>
      <c r="B68" s="47" t="s">
        <v>31</v>
      </c>
      <c r="C68" s="47"/>
      <c r="D68" s="47"/>
      <c r="E68" s="47"/>
      <c r="F68" s="47"/>
      <c r="G68" s="47"/>
      <c r="H68" s="47"/>
      <c r="I68" s="47"/>
      <c r="J68" s="47"/>
      <c r="K68" s="47"/>
      <c r="L68" s="45"/>
      <c r="M68" s="45"/>
      <c r="N68" s="45"/>
    </row>
    <row r="69" spans="1:14" hidden="1" x14ac:dyDescent="0.2">
      <c r="A69" s="47" t="s">
        <v>123</v>
      </c>
      <c r="B69" s="70" t="s">
        <v>223</v>
      </c>
      <c r="C69" s="47" t="s">
        <v>1</v>
      </c>
      <c r="D69" s="47" t="s">
        <v>1</v>
      </c>
      <c r="E69" s="47" t="s">
        <v>1</v>
      </c>
      <c r="F69" s="47" t="s">
        <v>1</v>
      </c>
      <c r="G69" s="47" t="s">
        <v>1</v>
      </c>
      <c r="H69" s="47" t="s">
        <v>1</v>
      </c>
      <c r="I69" s="47" t="s">
        <v>1</v>
      </c>
      <c r="J69" s="47" t="s">
        <v>1</v>
      </c>
      <c r="K69" s="47" t="s">
        <v>1</v>
      </c>
      <c r="L69" s="55"/>
      <c r="M69" s="55"/>
      <c r="N69" s="55"/>
    </row>
    <row r="70" spans="1:14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 x14ac:dyDescent="0.2">
      <c r="A71" s="39" t="s">
        <v>607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 ht="15.75" customHeight="1" x14ac:dyDescent="0.2">
      <c r="A73" s="227" t="s">
        <v>201</v>
      </c>
      <c r="B73" s="194" t="s">
        <v>11</v>
      </c>
      <c r="C73" s="208" t="s">
        <v>243</v>
      </c>
      <c r="D73" s="208"/>
      <c r="E73" s="208"/>
      <c r="F73" s="208" t="s">
        <v>244</v>
      </c>
      <c r="G73" s="208"/>
      <c r="H73" s="208"/>
      <c r="I73" s="208" t="s">
        <v>83</v>
      </c>
      <c r="J73" s="208"/>
      <c r="K73" s="208"/>
      <c r="L73" s="23"/>
      <c r="M73" s="23"/>
      <c r="N73" s="23"/>
    </row>
    <row r="74" spans="1:14" ht="15.75" customHeight="1" x14ac:dyDescent="0.2">
      <c r="A74" s="228"/>
      <c r="B74" s="194"/>
      <c r="C74" s="105" t="s">
        <v>8</v>
      </c>
      <c r="D74" s="105" t="s">
        <v>9</v>
      </c>
      <c r="E74" s="105" t="s">
        <v>616</v>
      </c>
      <c r="F74" s="105" t="s">
        <v>8</v>
      </c>
      <c r="G74" s="105" t="s">
        <v>9</v>
      </c>
      <c r="H74" s="105" t="s">
        <v>616</v>
      </c>
      <c r="I74" s="105" t="s">
        <v>8</v>
      </c>
      <c r="J74" s="105" t="s">
        <v>9</v>
      </c>
      <c r="K74" s="105" t="s">
        <v>616</v>
      </c>
      <c r="L74" s="23"/>
      <c r="M74" s="23"/>
      <c r="N74" s="23"/>
    </row>
    <row r="75" spans="1:14" ht="52.5" customHeight="1" x14ac:dyDescent="0.2">
      <c r="A75" s="229"/>
      <c r="B75" s="194"/>
      <c r="C75" s="46" t="s">
        <v>84</v>
      </c>
      <c r="D75" s="46" t="s">
        <v>85</v>
      </c>
      <c r="E75" s="46" t="s">
        <v>86</v>
      </c>
      <c r="F75" s="46" t="s">
        <v>84</v>
      </c>
      <c r="G75" s="46" t="s">
        <v>85</v>
      </c>
      <c r="H75" s="46" t="s">
        <v>86</v>
      </c>
      <c r="I75" s="46" t="s">
        <v>84</v>
      </c>
      <c r="J75" s="46" t="s">
        <v>85</v>
      </c>
      <c r="K75" s="46" t="s">
        <v>86</v>
      </c>
      <c r="L75" s="23"/>
      <c r="M75" s="23"/>
      <c r="N75" s="23"/>
    </row>
    <row r="76" spans="1:14" x14ac:dyDescent="0.2">
      <c r="A76" s="47" t="s">
        <v>19</v>
      </c>
      <c r="B76" s="47" t="s">
        <v>20</v>
      </c>
      <c r="C76" s="47" t="s">
        <v>21</v>
      </c>
      <c r="D76" s="47" t="s">
        <v>22</v>
      </c>
      <c r="E76" s="47" t="s">
        <v>23</v>
      </c>
      <c r="F76" s="47" t="s">
        <v>24</v>
      </c>
      <c r="G76" s="47" t="s">
        <v>25</v>
      </c>
      <c r="H76" s="47" t="s">
        <v>26</v>
      </c>
      <c r="I76" s="47" t="s">
        <v>27</v>
      </c>
      <c r="J76" s="47" t="s">
        <v>28</v>
      </c>
      <c r="K76" s="47" t="s">
        <v>29</v>
      </c>
      <c r="L76" s="23"/>
      <c r="M76" s="23"/>
      <c r="N76" s="23"/>
    </row>
    <row r="77" spans="1:14" ht="15" customHeight="1" x14ac:dyDescent="0.2">
      <c r="A77" s="15" t="s">
        <v>564</v>
      </c>
      <c r="B77" s="47" t="s">
        <v>31</v>
      </c>
      <c r="C77" s="78">
        <v>1</v>
      </c>
      <c r="D77" s="78">
        <f>C77</f>
        <v>1</v>
      </c>
      <c r="E77" s="78">
        <f>C77</f>
        <v>1</v>
      </c>
      <c r="F77" s="78">
        <v>1</v>
      </c>
      <c r="G77" s="78">
        <f>F77</f>
        <v>1</v>
      </c>
      <c r="H77" s="78">
        <f>F77</f>
        <v>1</v>
      </c>
      <c r="I77" s="45">
        <v>33600</v>
      </c>
      <c r="J77" s="45">
        <f>I77</f>
        <v>33600</v>
      </c>
      <c r="K77" s="45">
        <f>I77</f>
        <v>33600</v>
      </c>
      <c r="L77" s="23"/>
      <c r="M77" s="23"/>
      <c r="N77" s="23"/>
    </row>
    <row r="78" spans="1:14" ht="26.25" customHeight="1" x14ac:dyDescent="0.2">
      <c r="A78" s="15" t="s">
        <v>565</v>
      </c>
      <c r="B78" s="47" t="s">
        <v>33</v>
      </c>
      <c r="C78" s="78">
        <v>1</v>
      </c>
      <c r="D78" s="78">
        <f t="shared" ref="D78:D79" si="18">C78</f>
        <v>1</v>
      </c>
      <c r="E78" s="78">
        <f t="shared" ref="E78:E79" si="19">C78</f>
        <v>1</v>
      </c>
      <c r="F78" s="78">
        <v>1</v>
      </c>
      <c r="G78" s="78">
        <f t="shared" ref="G78:G79" si="20">F78</f>
        <v>1</v>
      </c>
      <c r="H78" s="78">
        <f t="shared" ref="H78:H79" si="21">F78</f>
        <v>1</v>
      </c>
      <c r="I78" s="45">
        <v>50000</v>
      </c>
      <c r="J78" s="45">
        <f t="shared" ref="J78:J79" si="22">I78</f>
        <v>50000</v>
      </c>
      <c r="K78" s="45">
        <f t="shared" ref="K78:K79" si="23">I78</f>
        <v>50000</v>
      </c>
      <c r="L78" s="23"/>
      <c r="M78" s="23"/>
      <c r="N78" s="23"/>
    </row>
    <row r="79" spans="1:14" ht="14.25" customHeight="1" x14ac:dyDescent="0.2">
      <c r="A79" s="15" t="s">
        <v>626</v>
      </c>
      <c r="B79" s="47" t="s">
        <v>383</v>
      </c>
      <c r="C79" s="78">
        <v>1</v>
      </c>
      <c r="D79" s="78">
        <f t="shared" si="18"/>
        <v>1</v>
      </c>
      <c r="E79" s="78">
        <f t="shared" si="19"/>
        <v>1</v>
      </c>
      <c r="F79" s="78">
        <v>3</v>
      </c>
      <c r="G79" s="78">
        <f t="shared" si="20"/>
        <v>3</v>
      </c>
      <c r="H79" s="78">
        <f t="shared" si="21"/>
        <v>3</v>
      </c>
      <c r="I79" s="45">
        <v>782364</v>
      </c>
      <c r="J79" s="45">
        <f t="shared" si="22"/>
        <v>782364</v>
      </c>
      <c r="K79" s="45">
        <f t="shared" si="23"/>
        <v>782364</v>
      </c>
      <c r="L79" s="23"/>
      <c r="M79" s="23"/>
      <c r="N79" s="23"/>
    </row>
    <row r="80" spans="1:14" x14ac:dyDescent="0.2">
      <c r="A80" s="47" t="s">
        <v>123</v>
      </c>
      <c r="B80" s="70" t="s">
        <v>224</v>
      </c>
      <c r="C80" s="47" t="s">
        <v>1</v>
      </c>
      <c r="D80" s="47" t="s">
        <v>1</v>
      </c>
      <c r="E80" s="47" t="s">
        <v>1</v>
      </c>
      <c r="F80" s="47" t="s">
        <v>1</v>
      </c>
      <c r="G80" s="47" t="s">
        <v>1</v>
      </c>
      <c r="H80" s="47" t="s">
        <v>1</v>
      </c>
      <c r="I80" s="55">
        <f>SUM(I77:I79)</f>
        <v>865964</v>
      </c>
      <c r="J80" s="55">
        <f>SUM(J77:J79)</f>
        <v>865964</v>
      </c>
      <c r="K80" s="55">
        <f>SUM(K77:K79)</f>
        <v>865964</v>
      </c>
      <c r="L80" s="23"/>
      <c r="M80" s="23"/>
      <c r="N80" s="23"/>
    </row>
    <row r="81" spans="1:14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 x14ac:dyDescent="0.2">
      <c r="A82" s="39" t="s">
        <v>603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hidden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ht="40.5" hidden="1" customHeight="1" x14ac:dyDescent="0.2">
      <c r="A84" s="227" t="s">
        <v>201</v>
      </c>
      <c r="B84" s="194" t="s">
        <v>11</v>
      </c>
      <c r="C84" s="194" t="s">
        <v>245</v>
      </c>
      <c r="D84" s="194"/>
      <c r="E84" s="194"/>
      <c r="F84" s="194" t="s">
        <v>246</v>
      </c>
      <c r="G84" s="194"/>
      <c r="H84" s="194"/>
      <c r="I84" s="208" t="s">
        <v>83</v>
      </c>
      <c r="J84" s="208"/>
      <c r="K84" s="208"/>
      <c r="L84" s="23"/>
      <c r="M84" s="23"/>
      <c r="N84" s="23"/>
    </row>
    <row r="85" spans="1:14" ht="15" hidden="1" customHeight="1" x14ac:dyDescent="0.2">
      <c r="A85" s="228"/>
      <c r="B85" s="194"/>
      <c r="C85" s="47" t="s">
        <v>7</v>
      </c>
      <c r="D85" s="47" t="s">
        <v>8</v>
      </c>
      <c r="E85" s="47" t="s">
        <v>9</v>
      </c>
      <c r="F85" s="47" t="s">
        <v>7</v>
      </c>
      <c r="G85" s="47" t="s">
        <v>8</v>
      </c>
      <c r="H85" s="47" t="s">
        <v>9</v>
      </c>
      <c r="I85" s="47" t="s">
        <v>7</v>
      </c>
      <c r="J85" s="47" t="s">
        <v>8</v>
      </c>
      <c r="K85" s="47" t="s">
        <v>9</v>
      </c>
      <c r="L85" s="23"/>
      <c r="M85" s="23"/>
      <c r="N85" s="23"/>
    </row>
    <row r="86" spans="1:14" ht="53.25" hidden="1" customHeight="1" x14ac:dyDescent="0.2">
      <c r="A86" s="229"/>
      <c r="B86" s="194"/>
      <c r="C86" s="46" t="s">
        <v>84</v>
      </c>
      <c r="D86" s="46" t="s">
        <v>85</v>
      </c>
      <c r="E86" s="46" t="s">
        <v>86</v>
      </c>
      <c r="F86" s="46" t="s">
        <v>84</v>
      </c>
      <c r="G86" s="46" t="s">
        <v>85</v>
      </c>
      <c r="H86" s="46" t="s">
        <v>86</v>
      </c>
      <c r="I86" s="46" t="s">
        <v>84</v>
      </c>
      <c r="J86" s="46" t="s">
        <v>85</v>
      </c>
      <c r="K86" s="46" t="s">
        <v>86</v>
      </c>
      <c r="L86" s="23"/>
      <c r="M86" s="23"/>
      <c r="N86" s="23"/>
    </row>
    <row r="87" spans="1:14" hidden="1" x14ac:dyDescent="0.2">
      <c r="A87" s="47" t="s">
        <v>19</v>
      </c>
      <c r="B87" s="47" t="s">
        <v>20</v>
      </c>
      <c r="C87" s="47" t="s">
        <v>21</v>
      </c>
      <c r="D87" s="47" t="s">
        <v>22</v>
      </c>
      <c r="E87" s="47" t="s">
        <v>23</v>
      </c>
      <c r="F87" s="47" t="s">
        <v>24</v>
      </c>
      <c r="G87" s="47" t="s">
        <v>25</v>
      </c>
      <c r="H87" s="47" t="s">
        <v>26</v>
      </c>
      <c r="I87" s="47" t="s">
        <v>27</v>
      </c>
      <c r="J87" s="47" t="s">
        <v>28</v>
      </c>
      <c r="K87" s="47" t="s">
        <v>29</v>
      </c>
      <c r="L87" s="23"/>
      <c r="M87" s="23"/>
      <c r="N87" s="23"/>
    </row>
    <row r="88" spans="1:14" hidden="1" x14ac:dyDescent="0.2">
      <c r="A88" s="51"/>
      <c r="B88" s="47" t="s">
        <v>31</v>
      </c>
      <c r="C88" s="51"/>
      <c r="D88" s="51"/>
      <c r="E88" s="51"/>
      <c r="F88" s="51"/>
      <c r="G88" s="51"/>
      <c r="H88" s="51"/>
      <c r="I88" s="45"/>
      <c r="J88" s="45"/>
      <c r="K88" s="45"/>
      <c r="L88" s="23"/>
      <c r="M88" s="23"/>
      <c r="N88" s="23"/>
    </row>
    <row r="89" spans="1:14" hidden="1" x14ac:dyDescent="0.2">
      <c r="A89" s="47" t="s">
        <v>123</v>
      </c>
      <c r="B89" s="70" t="s">
        <v>225</v>
      </c>
      <c r="C89" s="47" t="s">
        <v>1</v>
      </c>
      <c r="D89" s="47" t="s">
        <v>1</v>
      </c>
      <c r="E89" s="47" t="s">
        <v>1</v>
      </c>
      <c r="F89" s="47" t="s">
        <v>1</v>
      </c>
      <c r="G89" s="47" t="s">
        <v>1</v>
      </c>
      <c r="H89" s="47" t="s">
        <v>1</v>
      </c>
      <c r="I89" s="55"/>
      <c r="J89" s="55"/>
      <c r="K89" s="55"/>
      <c r="L89" s="23"/>
      <c r="M89" s="23"/>
      <c r="N89" s="23"/>
    </row>
    <row r="90" spans="1:14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 x14ac:dyDescent="0.2">
      <c r="A91" s="214" t="s">
        <v>608</v>
      </c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</row>
    <row r="92" spans="1:14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 ht="39.75" customHeight="1" x14ac:dyDescent="0.2">
      <c r="A93" s="194" t="s">
        <v>201</v>
      </c>
      <c r="B93" s="194" t="s">
        <v>11</v>
      </c>
      <c r="C93" s="194" t="s">
        <v>247</v>
      </c>
      <c r="D93" s="194"/>
      <c r="E93" s="194"/>
      <c r="F93" s="194" t="s">
        <v>248</v>
      </c>
      <c r="G93" s="194"/>
      <c r="H93" s="194"/>
      <c r="I93" s="208" t="s">
        <v>83</v>
      </c>
      <c r="J93" s="208"/>
      <c r="K93" s="208"/>
      <c r="L93" s="23"/>
      <c r="M93" s="23"/>
      <c r="N93" s="23"/>
    </row>
    <row r="94" spans="1:14" ht="18" customHeight="1" x14ac:dyDescent="0.2">
      <c r="A94" s="194"/>
      <c r="B94" s="194"/>
      <c r="C94" s="105" t="s">
        <v>8</v>
      </c>
      <c r="D94" s="105" t="s">
        <v>9</v>
      </c>
      <c r="E94" s="105" t="s">
        <v>616</v>
      </c>
      <c r="F94" s="105" t="s">
        <v>8</v>
      </c>
      <c r="G94" s="105" t="s">
        <v>9</v>
      </c>
      <c r="H94" s="105" t="s">
        <v>616</v>
      </c>
      <c r="I94" s="105" t="s">
        <v>8</v>
      </c>
      <c r="J94" s="105" t="s">
        <v>9</v>
      </c>
      <c r="K94" s="105" t="s">
        <v>616</v>
      </c>
      <c r="L94" s="23"/>
      <c r="M94" s="23"/>
      <c r="N94" s="23"/>
    </row>
    <row r="95" spans="1:14" ht="53.25" customHeight="1" x14ac:dyDescent="0.2">
      <c r="A95" s="194"/>
      <c r="B95" s="194"/>
      <c r="C95" s="46" t="s">
        <v>84</v>
      </c>
      <c r="D95" s="46" t="s">
        <v>85</v>
      </c>
      <c r="E95" s="46" t="s">
        <v>86</v>
      </c>
      <c r="F95" s="46" t="s">
        <v>84</v>
      </c>
      <c r="G95" s="46" t="s">
        <v>85</v>
      </c>
      <c r="H95" s="46" t="s">
        <v>86</v>
      </c>
      <c r="I95" s="46" t="s">
        <v>84</v>
      </c>
      <c r="J95" s="46" t="s">
        <v>85</v>
      </c>
      <c r="K95" s="46" t="s">
        <v>86</v>
      </c>
      <c r="L95" s="23"/>
      <c r="M95" s="23"/>
      <c r="N95" s="23"/>
    </row>
    <row r="96" spans="1:14" x14ac:dyDescent="0.2">
      <c r="A96" s="47" t="s">
        <v>19</v>
      </c>
      <c r="B96" s="47" t="s">
        <v>20</v>
      </c>
      <c r="C96" s="47" t="s">
        <v>21</v>
      </c>
      <c r="D96" s="47" t="s">
        <v>22</v>
      </c>
      <c r="E96" s="47" t="s">
        <v>23</v>
      </c>
      <c r="F96" s="47" t="s">
        <v>24</v>
      </c>
      <c r="G96" s="47" t="s">
        <v>25</v>
      </c>
      <c r="H96" s="47" t="s">
        <v>26</v>
      </c>
      <c r="I96" s="47" t="s">
        <v>27</v>
      </c>
      <c r="J96" s="47" t="s">
        <v>28</v>
      </c>
      <c r="K96" s="47" t="s">
        <v>29</v>
      </c>
      <c r="L96" s="23"/>
      <c r="M96" s="23"/>
      <c r="N96" s="23"/>
    </row>
    <row r="97" spans="1:14" ht="40.5" customHeight="1" x14ac:dyDescent="0.2">
      <c r="A97" s="15" t="s">
        <v>566</v>
      </c>
      <c r="B97" s="47" t="s">
        <v>31</v>
      </c>
      <c r="C97" s="78">
        <v>5</v>
      </c>
      <c r="D97" s="78">
        <f>C97</f>
        <v>5</v>
      </c>
      <c r="E97" s="78">
        <f>C97</f>
        <v>5</v>
      </c>
      <c r="F97" s="45">
        <v>8900</v>
      </c>
      <c r="G97" s="45">
        <f>F97</f>
        <v>8900</v>
      </c>
      <c r="H97" s="45">
        <f>F97</f>
        <v>8900</v>
      </c>
      <c r="I97" s="45">
        <f>C97*F97</f>
        <v>44500</v>
      </c>
      <c r="J97" s="45">
        <f>I97</f>
        <v>44500</v>
      </c>
      <c r="K97" s="45">
        <f>I97</f>
        <v>44500</v>
      </c>
      <c r="L97" s="23"/>
      <c r="M97" s="23"/>
      <c r="N97" s="23"/>
    </row>
    <row r="98" spans="1:14" ht="14.25" customHeight="1" x14ac:dyDescent="0.2">
      <c r="A98" s="47" t="s">
        <v>123</v>
      </c>
      <c r="B98" s="70" t="s">
        <v>226</v>
      </c>
      <c r="C98" s="47" t="s">
        <v>1</v>
      </c>
      <c r="D98" s="47" t="s">
        <v>1</v>
      </c>
      <c r="E98" s="47" t="s">
        <v>1</v>
      </c>
      <c r="F98" s="45" t="s">
        <v>1</v>
      </c>
      <c r="G98" s="45" t="s">
        <v>1</v>
      </c>
      <c r="H98" s="45" t="s">
        <v>1</v>
      </c>
      <c r="I98" s="55">
        <f>I97</f>
        <v>44500</v>
      </c>
      <c r="J98" s="55">
        <f>J97</f>
        <v>44500</v>
      </c>
      <c r="K98" s="55">
        <f>K97</f>
        <v>44500</v>
      </c>
      <c r="L98" s="23"/>
      <c r="M98" s="23"/>
      <c r="N98" s="23"/>
    </row>
    <row r="99" spans="1:14" ht="14.25" customHeight="1" x14ac:dyDescent="0.2">
      <c r="A99" s="80"/>
      <c r="B99" s="80"/>
      <c r="C99" s="80"/>
      <c r="D99" s="80"/>
      <c r="E99" s="80"/>
      <c r="F99" s="81"/>
      <c r="G99" s="81"/>
      <c r="H99" s="81"/>
      <c r="I99" s="82"/>
      <c r="J99" s="82"/>
      <c r="K99" s="82"/>
      <c r="L99" s="23"/>
      <c r="M99" s="23"/>
      <c r="N99" s="23"/>
    </row>
    <row r="100" spans="1:14" x14ac:dyDescent="0.2">
      <c r="A100" s="39" t="s">
        <v>605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</row>
    <row r="101" spans="1:14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</row>
    <row r="102" spans="1:14" ht="21" customHeight="1" x14ac:dyDescent="0.2">
      <c r="A102" s="227" t="s">
        <v>201</v>
      </c>
      <c r="B102" s="194" t="s">
        <v>11</v>
      </c>
      <c r="C102" s="208" t="s">
        <v>243</v>
      </c>
      <c r="D102" s="208"/>
      <c r="E102" s="208"/>
      <c r="F102" s="208" t="s">
        <v>244</v>
      </c>
      <c r="G102" s="208"/>
      <c r="H102" s="208"/>
      <c r="I102" s="208" t="s">
        <v>83</v>
      </c>
      <c r="J102" s="208"/>
      <c r="K102" s="208"/>
      <c r="L102" s="230" t="s">
        <v>703</v>
      </c>
    </row>
    <row r="103" spans="1:14" ht="16.5" customHeight="1" x14ac:dyDescent="0.2">
      <c r="A103" s="228"/>
      <c r="B103" s="194"/>
      <c r="C103" s="105" t="s">
        <v>8</v>
      </c>
      <c r="D103" s="105" t="s">
        <v>9</v>
      </c>
      <c r="E103" s="105" t="s">
        <v>616</v>
      </c>
      <c r="F103" s="105" t="s">
        <v>8</v>
      </c>
      <c r="G103" s="105" t="s">
        <v>9</v>
      </c>
      <c r="H103" s="105" t="s">
        <v>616</v>
      </c>
      <c r="I103" s="105" t="s">
        <v>8</v>
      </c>
      <c r="J103" s="105" t="s">
        <v>9</v>
      </c>
      <c r="K103" s="105" t="s">
        <v>616</v>
      </c>
      <c r="L103" s="231"/>
    </row>
    <row r="104" spans="1:14" ht="51" x14ac:dyDescent="0.2">
      <c r="A104" s="229"/>
      <c r="B104" s="194"/>
      <c r="C104" s="46" t="s">
        <v>84</v>
      </c>
      <c r="D104" s="46" t="s">
        <v>85</v>
      </c>
      <c r="E104" s="46" t="s">
        <v>86</v>
      </c>
      <c r="F104" s="46" t="s">
        <v>84</v>
      </c>
      <c r="G104" s="46" t="s">
        <v>85</v>
      </c>
      <c r="H104" s="46" t="s">
        <v>86</v>
      </c>
      <c r="I104" s="46" t="s">
        <v>84</v>
      </c>
      <c r="J104" s="46" t="s">
        <v>85</v>
      </c>
      <c r="K104" s="46" t="s">
        <v>86</v>
      </c>
      <c r="L104" s="232"/>
    </row>
    <row r="105" spans="1:14" x14ac:dyDescent="0.2">
      <c r="A105" s="47" t="s">
        <v>19</v>
      </c>
      <c r="B105" s="47" t="s">
        <v>20</v>
      </c>
      <c r="C105" s="47" t="s">
        <v>21</v>
      </c>
      <c r="D105" s="47" t="s">
        <v>22</v>
      </c>
      <c r="E105" s="47" t="s">
        <v>23</v>
      </c>
      <c r="F105" s="47" t="s">
        <v>24</v>
      </c>
      <c r="G105" s="47" t="s">
        <v>25</v>
      </c>
      <c r="H105" s="47" t="s">
        <v>26</v>
      </c>
      <c r="I105" s="47" t="s">
        <v>27</v>
      </c>
      <c r="J105" s="47" t="s">
        <v>28</v>
      </c>
      <c r="K105" s="47" t="s">
        <v>29</v>
      </c>
      <c r="L105" s="155">
        <v>12</v>
      </c>
    </row>
    <row r="106" spans="1:14" ht="15.75" customHeight="1" x14ac:dyDescent="0.2">
      <c r="A106" s="15" t="s">
        <v>567</v>
      </c>
      <c r="B106" s="47" t="s">
        <v>31</v>
      </c>
      <c r="C106" s="78">
        <v>1</v>
      </c>
      <c r="D106" s="78">
        <f>C106</f>
        <v>1</v>
      </c>
      <c r="E106" s="78">
        <f>C106</f>
        <v>1</v>
      </c>
      <c r="F106" s="78">
        <v>1</v>
      </c>
      <c r="G106" s="78">
        <f>F106</f>
        <v>1</v>
      </c>
      <c r="H106" s="78">
        <f>F106</f>
        <v>1</v>
      </c>
      <c r="I106" s="45">
        <v>54960</v>
      </c>
      <c r="J106" s="45">
        <f>I106</f>
        <v>54960</v>
      </c>
      <c r="K106" s="45">
        <f>I106</f>
        <v>54960</v>
      </c>
      <c r="L106" s="153">
        <v>0</v>
      </c>
    </row>
    <row r="107" spans="1:14" ht="15" customHeight="1" x14ac:dyDescent="0.2">
      <c r="A107" s="15" t="s">
        <v>568</v>
      </c>
      <c r="B107" s="47" t="s">
        <v>33</v>
      </c>
      <c r="C107" s="78">
        <v>1</v>
      </c>
      <c r="D107" s="78">
        <f t="shared" ref="D107:D115" si="24">C107</f>
        <v>1</v>
      </c>
      <c r="E107" s="78">
        <f t="shared" ref="E107:E115" si="25">C107</f>
        <v>1</v>
      </c>
      <c r="F107" s="78">
        <v>1</v>
      </c>
      <c r="G107" s="78">
        <f t="shared" ref="G107:G116" si="26">F107</f>
        <v>1</v>
      </c>
      <c r="H107" s="78">
        <f t="shared" ref="H107:H116" si="27">F107</f>
        <v>1</v>
      </c>
      <c r="I107" s="45">
        <v>21000</v>
      </c>
      <c r="J107" s="45">
        <f t="shared" ref="J107:J115" si="28">I107</f>
        <v>21000</v>
      </c>
      <c r="K107" s="45">
        <f t="shared" ref="K107:K116" si="29">I107</f>
        <v>21000</v>
      </c>
      <c r="L107" s="153">
        <v>0</v>
      </c>
    </row>
    <row r="108" spans="1:14" ht="15.75" customHeight="1" x14ac:dyDescent="0.2">
      <c r="A108" s="15" t="s">
        <v>569</v>
      </c>
      <c r="B108" s="47" t="s">
        <v>383</v>
      </c>
      <c r="C108" s="78">
        <v>1</v>
      </c>
      <c r="D108" s="78">
        <f t="shared" si="24"/>
        <v>1</v>
      </c>
      <c r="E108" s="78">
        <f t="shared" si="25"/>
        <v>1</v>
      </c>
      <c r="F108" s="78">
        <v>3</v>
      </c>
      <c r="G108" s="78">
        <f t="shared" si="26"/>
        <v>3</v>
      </c>
      <c r="H108" s="78">
        <f t="shared" si="27"/>
        <v>3</v>
      </c>
      <c r="I108" s="45">
        <v>9000</v>
      </c>
      <c r="J108" s="45">
        <f t="shared" si="28"/>
        <v>9000</v>
      </c>
      <c r="K108" s="45">
        <f t="shared" si="29"/>
        <v>9000</v>
      </c>
      <c r="L108" s="153">
        <v>0</v>
      </c>
    </row>
    <row r="109" spans="1:14" ht="15.75" customHeight="1" x14ac:dyDescent="0.2">
      <c r="A109" s="15" t="s">
        <v>570</v>
      </c>
      <c r="B109" s="47" t="s">
        <v>438</v>
      </c>
      <c r="C109" s="78">
        <v>1</v>
      </c>
      <c r="D109" s="78">
        <f t="shared" si="24"/>
        <v>1</v>
      </c>
      <c r="E109" s="78">
        <f t="shared" si="25"/>
        <v>1</v>
      </c>
      <c r="F109" s="78">
        <v>1</v>
      </c>
      <c r="G109" s="78">
        <f t="shared" si="26"/>
        <v>1</v>
      </c>
      <c r="H109" s="78">
        <f t="shared" si="27"/>
        <v>1</v>
      </c>
      <c r="I109" s="45">
        <v>20000</v>
      </c>
      <c r="J109" s="45">
        <f t="shared" si="28"/>
        <v>20000</v>
      </c>
      <c r="K109" s="45">
        <f t="shared" si="29"/>
        <v>20000</v>
      </c>
      <c r="L109" s="153">
        <v>0</v>
      </c>
    </row>
    <row r="110" spans="1:14" ht="40.5" customHeight="1" x14ac:dyDescent="0.2">
      <c r="A110" s="15" t="s">
        <v>713</v>
      </c>
      <c r="B110" s="47" t="s">
        <v>439</v>
      </c>
      <c r="C110" s="78">
        <v>1</v>
      </c>
      <c r="D110" s="78">
        <f t="shared" si="24"/>
        <v>1</v>
      </c>
      <c r="E110" s="78">
        <f t="shared" si="25"/>
        <v>1</v>
      </c>
      <c r="F110" s="78">
        <v>1</v>
      </c>
      <c r="G110" s="78">
        <f t="shared" si="26"/>
        <v>1</v>
      </c>
      <c r="H110" s="78">
        <f t="shared" si="27"/>
        <v>1</v>
      </c>
      <c r="I110" s="68">
        <v>236740</v>
      </c>
      <c r="J110" s="45">
        <f t="shared" si="28"/>
        <v>236740</v>
      </c>
      <c r="K110" s="45">
        <f t="shared" si="29"/>
        <v>236740</v>
      </c>
      <c r="L110" s="153">
        <v>0</v>
      </c>
    </row>
    <row r="111" spans="1:14" ht="28.5" customHeight="1" x14ac:dyDescent="0.2">
      <c r="A111" s="15" t="s">
        <v>571</v>
      </c>
      <c r="B111" s="47" t="s">
        <v>440</v>
      </c>
      <c r="C111" s="78">
        <v>1</v>
      </c>
      <c r="D111" s="78">
        <f t="shared" si="24"/>
        <v>1</v>
      </c>
      <c r="E111" s="78">
        <f t="shared" si="25"/>
        <v>1</v>
      </c>
      <c r="F111" s="78">
        <v>1</v>
      </c>
      <c r="G111" s="78">
        <f t="shared" si="26"/>
        <v>1</v>
      </c>
      <c r="H111" s="78">
        <f t="shared" si="27"/>
        <v>1</v>
      </c>
      <c r="I111" s="68">
        <v>12000</v>
      </c>
      <c r="J111" s="45">
        <f t="shared" si="28"/>
        <v>12000</v>
      </c>
      <c r="K111" s="45">
        <f t="shared" si="29"/>
        <v>12000</v>
      </c>
      <c r="L111" s="153">
        <v>0</v>
      </c>
    </row>
    <row r="112" spans="1:14" ht="15" customHeight="1" x14ac:dyDescent="0.2">
      <c r="A112" s="15" t="s">
        <v>572</v>
      </c>
      <c r="B112" s="47" t="s">
        <v>441</v>
      </c>
      <c r="C112" s="78">
        <v>1</v>
      </c>
      <c r="D112" s="78">
        <f t="shared" si="24"/>
        <v>1</v>
      </c>
      <c r="E112" s="78">
        <f t="shared" si="25"/>
        <v>1</v>
      </c>
      <c r="F112" s="78">
        <v>1</v>
      </c>
      <c r="G112" s="78">
        <f t="shared" si="26"/>
        <v>1</v>
      </c>
      <c r="H112" s="78">
        <f t="shared" si="27"/>
        <v>1</v>
      </c>
      <c r="I112" s="68">
        <v>60000</v>
      </c>
      <c r="J112" s="45">
        <f t="shared" si="28"/>
        <v>60000</v>
      </c>
      <c r="K112" s="45">
        <f t="shared" si="29"/>
        <v>60000</v>
      </c>
      <c r="L112" s="153">
        <v>0</v>
      </c>
    </row>
    <row r="113" spans="1:12" ht="28.5" customHeight="1" x14ac:dyDescent="0.2">
      <c r="A113" s="15" t="s">
        <v>573</v>
      </c>
      <c r="B113" s="47"/>
      <c r="C113" s="78">
        <v>1</v>
      </c>
      <c r="D113" s="78">
        <f t="shared" si="24"/>
        <v>1</v>
      </c>
      <c r="E113" s="78">
        <f t="shared" si="25"/>
        <v>1</v>
      </c>
      <c r="F113" s="78">
        <v>1</v>
      </c>
      <c r="G113" s="78">
        <f t="shared" si="26"/>
        <v>1</v>
      </c>
      <c r="H113" s="78">
        <f t="shared" si="27"/>
        <v>1</v>
      </c>
      <c r="I113" s="68">
        <v>851800</v>
      </c>
      <c r="J113" s="45">
        <f t="shared" si="28"/>
        <v>851800</v>
      </c>
      <c r="K113" s="45">
        <f t="shared" si="29"/>
        <v>851800</v>
      </c>
      <c r="L113" s="153">
        <v>0</v>
      </c>
    </row>
    <row r="114" spans="1:12" ht="14.25" customHeight="1" x14ac:dyDescent="0.2">
      <c r="A114" s="15" t="s">
        <v>574</v>
      </c>
      <c r="B114" s="47" t="s">
        <v>442</v>
      </c>
      <c r="C114" s="78">
        <v>1</v>
      </c>
      <c r="D114" s="78">
        <f t="shared" si="24"/>
        <v>1</v>
      </c>
      <c r="E114" s="78">
        <f t="shared" si="25"/>
        <v>1</v>
      </c>
      <c r="F114" s="78">
        <v>1</v>
      </c>
      <c r="G114" s="78">
        <f t="shared" si="26"/>
        <v>1</v>
      </c>
      <c r="H114" s="78">
        <f t="shared" si="27"/>
        <v>1</v>
      </c>
      <c r="I114" s="68">
        <v>50000</v>
      </c>
      <c r="J114" s="45">
        <f t="shared" si="28"/>
        <v>50000</v>
      </c>
      <c r="K114" s="45">
        <f t="shared" si="29"/>
        <v>50000</v>
      </c>
      <c r="L114" s="153">
        <v>0</v>
      </c>
    </row>
    <row r="115" spans="1:12" ht="15" customHeight="1" x14ac:dyDescent="0.2">
      <c r="A115" s="15" t="s">
        <v>575</v>
      </c>
      <c r="B115" s="47" t="s">
        <v>443</v>
      </c>
      <c r="C115" s="78">
        <v>1</v>
      </c>
      <c r="D115" s="78">
        <f t="shared" si="24"/>
        <v>1</v>
      </c>
      <c r="E115" s="78">
        <f t="shared" si="25"/>
        <v>1</v>
      </c>
      <c r="F115" s="78">
        <v>17</v>
      </c>
      <c r="G115" s="78">
        <f t="shared" si="26"/>
        <v>17</v>
      </c>
      <c r="H115" s="78">
        <f t="shared" si="27"/>
        <v>17</v>
      </c>
      <c r="I115" s="68">
        <v>70000</v>
      </c>
      <c r="J115" s="45">
        <f t="shared" si="28"/>
        <v>70000</v>
      </c>
      <c r="K115" s="45">
        <f t="shared" si="29"/>
        <v>70000</v>
      </c>
      <c r="L115" s="153">
        <v>0</v>
      </c>
    </row>
    <row r="116" spans="1:12" ht="15" customHeight="1" x14ac:dyDescent="0.2">
      <c r="A116" s="15" t="s">
        <v>710</v>
      </c>
      <c r="B116" s="155" t="s">
        <v>444</v>
      </c>
      <c r="C116" s="78">
        <v>1</v>
      </c>
      <c r="D116" s="78">
        <v>1</v>
      </c>
      <c r="E116" s="78">
        <v>1</v>
      </c>
      <c r="F116" s="78">
        <v>1</v>
      </c>
      <c r="G116" s="78">
        <f t="shared" si="26"/>
        <v>1</v>
      </c>
      <c r="H116" s="78">
        <f t="shared" si="27"/>
        <v>1</v>
      </c>
      <c r="I116" s="68">
        <v>0</v>
      </c>
      <c r="J116" s="153">
        <v>0</v>
      </c>
      <c r="K116" s="153">
        <f t="shared" si="29"/>
        <v>0</v>
      </c>
      <c r="L116" s="153">
        <v>124846.78</v>
      </c>
    </row>
    <row r="117" spans="1:12" ht="14.25" customHeight="1" x14ac:dyDescent="0.2">
      <c r="A117" s="47" t="s">
        <v>123</v>
      </c>
      <c r="B117" s="70" t="s">
        <v>227</v>
      </c>
      <c r="C117" s="47" t="s">
        <v>1</v>
      </c>
      <c r="D117" s="47" t="s">
        <v>1</v>
      </c>
      <c r="E117" s="47" t="s">
        <v>1</v>
      </c>
      <c r="F117" s="47" t="s">
        <v>1</v>
      </c>
      <c r="G117" s="47" t="s">
        <v>1</v>
      </c>
      <c r="H117" s="47" t="s">
        <v>1</v>
      </c>
      <c r="I117" s="55">
        <f>SUM(I106:I116)</f>
        <v>1385500</v>
      </c>
      <c r="J117" s="55">
        <f>SUM(J106:J116)</f>
        <v>1385500</v>
      </c>
      <c r="K117" s="55">
        <f>SUM(K106:K116)</f>
        <v>1385500</v>
      </c>
      <c r="L117" s="154">
        <f>SUM(L106:L116)</f>
        <v>124846.78</v>
      </c>
    </row>
    <row r="118" spans="1:12" ht="14.25" customHeight="1" x14ac:dyDescent="0.2">
      <c r="A118" s="80"/>
      <c r="B118" s="80"/>
      <c r="C118" s="80"/>
      <c r="D118" s="80"/>
      <c r="E118" s="80"/>
      <c r="F118" s="80"/>
      <c r="G118" s="80"/>
      <c r="H118" s="80"/>
      <c r="I118" s="82"/>
      <c r="J118" s="82"/>
      <c r="K118" s="82"/>
    </row>
    <row r="119" spans="1:12" x14ac:dyDescent="0.2">
      <c r="A119" s="39" t="s">
        <v>606</v>
      </c>
      <c r="B119" s="23"/>
      <c r="C119" s="23"/>
      <c r="D119" s="23"/>
      <c r="E119" s="23"/>
      <c r="F119" s="23"/>
      <c r="G119" s="23"/>
      <c r="H119" s="23"/>
      <c r="I119" s="23"/>
      <c r="J119" s="23"/>
      <c r="K119" s="23"/>
    </row>
    <row r="120" spans="1:12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</row>
    <row r="121" spans="1:12" ht="15" customHeight="1" x14ac:dyDescent="0.2">
      <c r="A121" s="227" t="s">
        <v>201</v>
      </c>
      <c r="B121" s="194" t="s">
        <v>11</v>
      </c>
      <c r="C121" s="208" t="s">
        <v>544</v>
      </c>
      <c r="D121" s="208"/>
      <c r="E121" s="208"/>
      <c r="F121" s="208" t="s">
        <v>543</v>
      </c>
      <c r="G121" s="208"/>
      <c r="H121" s="208"/>
      <c r="I121" s="208" t="s">
        <v>83</v>
      </c>
      <c r="J121" s="208"/>
      <c r="K121" s="208"/>
      <c r="L121" s="230" t="s">
        <v>703</v>
      </c>
    </row>
    <row r="122" spans="1:12" ht="15.75" customHeight="1" x14ac:dyDescent="0.2">
      <c r="A122" s="228"/>
      <c r="B122" s="194"/>
      <c r="C122" s="105" t="s">
        <v>8</v>
      </c>
      <c r="D122" s="105" t="s">
        <v>9</v>
      </c>
      <c r="E122" s="105" t="s">
        <v>616</v>
      </c>
      <c r="F122" s="105" t="s">
        <v>8</v>
      </c>
      <c r="G122" s="105" t="s">
        <v>9</v>
      </c>
      <c r="H122" s="105" t="s">
        <v>616</v>
      </c>
      <c r="I122" s="105" t="s">
        <v>8</v>
      </c>
      <c r="J122" s="105" t="s">
        <v>9</v>
      </c>
      <c r="K122" s="105" t="s">
        <v>616</v>
      </c>
      <c r="L122" s="231"/>
    </row>
    <row r="123" spans="1:12" ht="51" x14ac:dyDescent="0.2">
      <c r="A123" s="229"/>
      <c r="B123" s="194"/>
      <c r="C123" s="46" t="s">
        <v>84</v>
      </c>
      <c r="D123" s="46" t="s">
        <v>85</v>
      </c>
      <c r="E123" s="46" t="s">
        <v>86</v>
      </c>
      <c r="F123" s="46" t="s">
        <v>84</v>
      </c>
      <c r="G123" s="46" t="s">
        <v>85</v>
      </c>
      <c r="H123" s="46" t="s">
        <v>86</v>
      </c>
      <c r="I123" s="46" t="s">
        <v>84</v>
      </c>
      <c r="J123" s="46" t="s">
        <v>85</v>
      </c>
      <c r="K123" s="46" t="s">
        <v>86</v>
      </c>
      <c r="L123" s="232"/>
    </row>
    <row r="124" spans="1:12" x14ac:dyDescent="0.2">
      <c r="A124" s="47" t="s">
        <v>19</v>
      </c>
      <c r="B124" s="47" t="s">
        <v>20</v>
      </c>
      <c r="C124" s="47" t="s">
        <v>21</v>
      </c>
      <c r="D124" s="47" t="s">
        <v>22</v>
      </c>
      <c r="E124" s="47" t="s">
        <v>23</v>
      </c>
      <c r="F124" s="47" t="s">
        <v>24</v>
      </c>
      <c r="G124" s="47" t="s">
        <v>25</v>
      </c>
      <c r="H124" s="47" t="s">
        <v>26</v>
      </c>
      <c r="I124" s="47" t="s">
        <v>27</v>
      </c>
      <c r="J124" s="47" t="s">
        <v>28</v>
      </c>
      <c r="K124" s="47" t="s">
        <v>29</v>
      </c>
      <c r="L124" s="155">
        <v>12</v>
      </c>
    </row>
    <row r="125" spans="1:12" ht="16.5" customHeight="1" x14ac:dyDescent="0.2">
      <c r="A125" s="15" t="s">
        <v>576</v>
      </c>
      <c r="B125" s="47" t="s">
        <v>31</v>
      </c>
      <c r="C125" s="78">
        <v>1</v>
      </c>
      <c r="D125" s="78">
        <f>C125</f>
        <v>1</v>
      </c>
      <c r="E125" s="78">
        <f>C125</f>
        <v>1</v>
      </c>
      <c r="F125" s="45">
        <f>447348+19261.15</f>
        <v>466609.15</v>
      </c>
      <c r="G125" s="45">
        <v>447348</v>
      </c>
      <c r="H125" s="45">
        <v>447348</v>
      </c>
      <c r="I125" s="45">
        <f>F125</f>
        <v>466609.15</v>
      </c>
      <c r="J125" s="45">
        <v>447348</v>
      </c>
      <c r="K125" s="45">
        <v>447348</v>
      </c>
      <c r="L125" s="153">
        <v>0</v>
      </c>
    </row>
    <row r="126" spans="1:12" ht="17.25" customHeight="1" x14ac:dyDescent="0.2">
      <c r="A126" s="15" t="s">
        <v>577</v>
      </c>
      <c r="B126" s="70" t="s">
        <v>33</v>
      </c>
      <c r="C126" s="78">
        <v>1</v>
      </c>
      <c r="D126" s="78">
        <f t="shared" ref="D126:D127" si="30">C126</f>
        <v>1</v>
      </c>
      <c r="E126" s="78">
        <f t="shared" ref="E126:E127" si="31">C126</f>
        <v>1</v>
      </c>
      <c r="F126" s="45">
        <v>573150</v>
      </c>
      <c r="G126" s="45">
        <f t="shared" ref="G126:G127" si="32">F126</f>
        <v>573150</v>
      </c>
      <c r="H126" s="45">
        <f t="shared" ref="H126:H127" si="33">F126</f>
        <v>573150</v>
      </c>
      <c r="I126" s="45">
        <f t="shared" ref="I126:I127" si="34">F126</f>
        <v>573150</v>
      </c>
      <c r="J126" s="45">
        <f t="shared" ref="J126:J127" si="35">I126</f>
        <v>573150</v>
      </c>
      <c r="K126" s="45">
        <f t="shared" ref="K126:K127" si="36">I126</f>
        <v>573150</v>
      </c>
      <c r="L126" s="153">
        <v>0</v>
      </c>
    </row>
    <row r="127" spans="1:12" ht="28.5" customHeight="1" x14ac:dyDescent="0.2">
      <c r="A127" s="15" t="s">
        <v>578</v>
      </c>
      <c r="B127" s="47" t="s">
        <v>383</v>
      </c>
      <c r="C127" s="78">
        <v>1</v>
      </c>
      <c r="D127" s="78">
        <f t="shared" si="30"/>
        <v>1</v>
      </c>
      <c r="E127" s="78">
        <f t="shared" si="31"/>
        <v>1</v>
      </c>
      <c r="F127" s="45">
        <v>120000</v>
      </c>
      <c r="G127" s="45">
        <f t="shared" si="32"/>
        <v>120000</v>
      </c>
      <c r="H127" s="45">
        <f t="shared" si="33"/>
        <v>120000</v>
      </c>
      <c r="I127" s="45">
        <f t="shared" si="34"/>
        <v>120000</v>
      </c>
      <c r="J127" s="45">
        <f t="shared" si="35"/>
        <v>120000</v>
      </c>
      <c r="K127" s="45">
        <f t="shared" si="36"/>
        <v>120000</v>
      </c>
      <c r="L127" s="153">
        <v>0</v>
      </c>
    </row>
    <row r="128" spans="1:12" ht="16.5" customHeight="1" x14ac:dyDescent="0.2">
      <c r="A128" s="15" t="s">
        <v>579</v>
      </c>
      <c r="B128" s="70" t="s">
        <v>438</v>
      </c>
      <c r="C128" s="78">
        <v>1</v>
      </c>
      <c r="D128" s="78">
        <f t="shared" ref="D128:D129" si="37">C128</f>
        <v>1</v>
      </c>
      <c r="E128" s="78">
        <f t="shared" ref="E128:E129" si="38">C128</f>
        <v>1</v>
      </c>
      <c r="F128" s="95">
        <v>111000</v>
      </c>
      <c r="G128" s="95">
        <f t="shared" ref="G128" si="39">F128</f>
        <v>111000</v>
      </c>
      <c r="H128" s="95">
        <f t="shared" ref="H128" si="40">F128</f>
        <v>111000</v>
      </c>
      <c r="I128" s="95">
        <f t="shared" ref="I128" si="41">F128</f>
        <v>111000</v>
      </c>
      <c r="J128" s="95">
        <f t="shared" ref="J128:J129" si="42">I128</f>
        <v>111000</v>
      </c>
      <c r="K128" s="95">
        <f t="shared" ref="K128:K129" si="43">I128</f>
        <v>111000</v>
      </c>
      <c r="L128" s="153">
        <v>0</v>
      </c>
    </row>
    <row r="129" spans="1:12" ht="16.5" customHeight="1" x14ac:dyDescent="0.2">
      <c r="A129" s="15" t="s">
        <v>711</v>
      </c>
      <c r="B129" s="70" t="s">
        <v>437</v>
      </c>
      <c r="C129" s="78">
        <v>1</v>
      </c>
      <c r="D129" s="78">
        <f t="shared" si="37"/>
        <v>1</v>
      </c>
      <c r="E129" s="78">
        <f t="shared" si="38"/>
        <v>1</v>
      </c>
      <c r="F129" s="153">
        <v>500000</v>
      </c>
      <c r="G129" s="153">
        <v>0</v>
      </c>
      <c r="H129" s="153">
        <v>0</v>
      </c>
      <c r="I129" s="153">
        <v>0</v>
      </c>
      <c r="J129" s="153">
        <f t="shared" si="42"/>
        <v>0</v>
      </c>
      <c r="K129" s="153">
        <f t="shared" si="43"/>
        <v>0</v>
      </c>
      <c r="L129" s="153">
        <v>500000</v>
      </c>
    </row>
    <row r="130" spans="1:12" ht="16.5" customHeight="1" x14ac:dyDescent="0.2">
      <c r="A130" s="15" t="s">
        <v>729</v>
      </c>
      <c r="B130" s="70" t="s">
        <v>439</v>
      </c>
      <c r="C130" s="78">
        <v>1</v>
      </c>
      <c r="D130" s="78">
        <v>0</v>
      </c>
      <c r="E130" s="78">
        <v>0</v>
      </c>
      <c r="F130" s="185">
        <v>493930</v>
      </c>
      <c r="G130" s="185">
        <v>0</v>
      </c>
      <c r="H130" s="185">
        <v>0</v>
      </c>
      <c r="I130" s="185">
        <v>493930</v>
      </c>
      <c r="J130" s="185">
        <v>0</v>
      </c>
      <c r="K130" s="185">
        <v>0</v>
      </c>
      <c r="L130" s="185">
        <v>0</v>
      </c>
    </row>
    <row r="131" spans="1:12" ht="15.75" customHeight="1" x14ac:dyDescent="0.2">
      <c r="A131" s="47" t="s">
        <v>123</v>
      </c>
      <c r="B131" s="70" t="s">
        <v>228</v>
      </c>
      <c r="C131" s="47" t="s">
        <v>1</v>
      </c>
      <c r="D131" s="47" t="s">
        <v>1</v>
      </c>
      <c r="E131" s="47" t="s">
        <v>1</v>
      </c>
      <c r="F131" s="47" t="s">
        <v>1</v>
      </c>
      <c r="G131" s="47" t="s">
        <v>1</v>
      </c>
      <c r="H131" s="47" t="s">
        <v>1</v>
      </c>
      <c r="I131" s="55">
        <f>SUM(I125:I130)</f>
        <v>1764689.15</v>
      </c>
      <c r="J131" s="186">
        <f t="shared" ref="J131:K131" si="44">SUM(J125:J130)</f>
        <v>1251498</v>
      </c>
      <c r="K131" s="186">
        <f t="shared" si="44"/>
        <v>1251498</v>
      </c>
      <c r="L131" s="154">
        <f>SUM(L125:L129)</f>
        <v>500000</v>
      </c>
    </row>
    <row r="132" spans="1:12" ht="15.75" customHeight="1" x14ac:dyDescent="0.2">
      <c r="A132" s="80"/>
      <c r="B132" s="80"/>
      <c r="C132" s="80"/>
      <c r="D132" s="80"/>
      <c r="E132" s="80"/>
      <c r="F132" s="80"/>
      <c r="G132" s="80"/>
      <c r="H132" s="80"/>
      <c r="I132" s="82"/>
      <c r="J132" s="82"/>
      <c r="K132" s="82"/>
    </row>
    <row r="133" spans="1:12" x14ac:dyDescent="0.2">
      <c r="A133" s="39" t="s">
        <v>548</v>
      </c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115"/>
    </row>
    <row r="134" spans="1:12" hidden="1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2" ht="15.75" hidden="1" customHeight="1" x14ac:dyDescent="0.2">
      <c r="A135" s="227" t="s">
        <v>201</v>
      </c>
      <c r="B135" s="194" t="s">
        <v>11</v>
      </c>
      <c r="C135" s="208" t="s">
        <v>544</v>
      </c>
      <c r="D135" s="208"/>
      <c r="E135" s="208"/>
      <c r="F135" s="208" t="s">
        <v>543</v>
      </c>
      <c r="G135" s="208"/>
      <c r="H135" s="208"/>
      <c r="I135" s="208" t="s">
        <v>83</v>
      </c>
      <c r="J135" s="208"/>
      <c r="K135" s="208"/>
    </row>
    <row r="136" spans="1:12" ht="14.25" hidden="1" customHeight="1" x14ac:dyDescent="0.2">
      <c r="A136" s="228"/>
      <c r="B136" s="194"/>
      <c r="C136" s="49" t="s">
        <v>7</v>
      </c>
      <c r="D136" s="49" t="s">
        <v>8</v>
      </c>
      <c r="E136" s="49" t="s">
        <v>9</v>
      </c>
      <c r="F136" s="49" t="s">
        <v>7</v>
      </c>
      <c r="G136" s="49" t="s">
        <v>8</v>
      </c>
      <c r="H136" s="49" t="s">
        <v>9</v>
      </c>
      <c r="I136" s="49" t="s">
        <v>7</v>
      </c>
      <c r="J136" s="49" t="s">
        <v>8</v>
      </c>
      <c r="K136" s="49" t="s">
        <v>9</v>
      </c>
    </row>
    <row r="137" spans="1:12" ht="51" hidden="1" x14ac:dyDescent="0.2">
      <c r="A137" s="229"/>
      <c r="B137" s="194"/>
      <c r="C137" s="46" t="s">
        <v>84</v>
      </c>
      <c r="D137" s="46" t="s">
        <v>85</v>
      </c>
      <c r="E137" s="46" t="s">
        <v>86</v>
      </c>
      <c r="F137" s="46" t="s">
        <v>84</v>
      </c>
      <c r="G137" s="46" t="s">
        <v>85</v>
      </c>
      <c r="H137" s="46" t="s">
        <v>86</v>
      </c>
      <c r="I137" s="46" t="s">
        <v>84</v>
      </c>
      <c r="J137" s="46" t="s">
        <v>85</v>
      </c>
      <c r="K137" s="46" t="s">
        <v>86</v>
      </c>
    </row>
    <row r="138" spans="1:12" hidden="1" x14ac:dyDescent="0.2">
      <c r="A138" s="47" t="s">
        <v>19</v>
      </c>
      <c r="B138" s="47" t="s">
        <v>20</v>
      </c>
      <c r="C138" s="47" t="s">
        <v>21</v>
      </c>
      <c r="D138" s="47" t="s">
        <v>22</v>
      </c>
      <c r="E138" s="47" t="s">
        <v>23</v>
      </c>
      <c r="F138" s="47" t="s">
        <v>24</v>
      </c>
      <c r="G138" s="47" t="s">
        <v>25</v>
      </c>
      <c r="H138" s="47" t="s">
        <v>26</v>
      </c>
      <c r="I138" s="47" t="s">
        <v>27</v>
      </c>
      <c r="J138" s="47" t="s">
        <v>28</v>
      </c>
      <c r="K138" s="47" t="s">
        <v>29</v>
      </c>
    </row>
    <row r="139" spans="1:12" ht="16.5" hidden="1" customHeight="1" x14ac:dyDescent="0.2">
      <c r="A139" s="15"/>
      <c r="B139" s="47" t="s">
        <v>31</v>
      </c>
      <c r="C139" s="78"/>
      <c r="D139" s="78">
        <f>C139</f>
        <v>0</v>
      </c>
      <c r="E139" s="78">
        <f>C139</f>
        <v>0</v>
      </c>
      <c r="F139" s="45"/>
      <c r="G139" s="45">
        <f>F139</f>
        <v>0</v>
      </c>
      <c r="H139" s="45">
        <f>F139</f>
        <v>0</v>
      </c>
      <c r="I139" s="45">
        <f>F139</f>
        <v>0</v>
      </c>
      <c r="J139" s="45">
        <f>I139</f>
        <v>0</v>
      </c>
      <c r="K139" s="45">
        <f>I139</f>
        <v>0</v>
      </c>
    </row>
    <row r="140" spans="1:12" hidden="1" x14ac:dyDescent="0.2">
      <c r="A140" s="47" t="s">
        <v>123</v>
      </c>
      <c r="B140" s="70" t="s">
        <v>585</v>
      </c>
      <c r="C140" s="47" t="s">
        <v>1</v>
      </c>
      <c r="D140" s="47" t="s">
        <v>1</v>
      </c>
      <c r="E140" s="47" t="s">
        <v>1</v>
      </c>
      <c r="F140" s="47" t="s">
        <v>1</v>
      </c>
      <c r="G140" s="47" t="s">
        <v>1</v>
      </c>
      <c r="H140" s="47" t="s">
        <v>1</v>
      </c>
      <c r="I140" s="83">
        <f>SUM(I139:I139)</f>
        <v>0</v>
      </c>
      <c r="J140" s="55">
        <f>SUM(J139:J139)</f>
        <v>0</v>
      </c>
      <c r="K140" s="55">
        <f>SUM(K139:K139)</f>
        <v>0</v>
      </c>
    </row>
    <row r="141" spans="1:12" x14ac:dyDescent="0.2">
      <c r="A141" s="80"/>
      <c r="B141" s="80"/>
      <c r="C141" s="80"/>
      <c r="D141" s="80"/>
      <c r="E141" s="80"/>
      <c r="F141" s="80"/>
      <c r="G141" s="80"/>
      <c r="H141" s="80"/>
      <c r="I141" s="84"/>
      <c r="J141" s="82"/>
      <c r="K141" s="82"/>
    </row>
    <row r="142" spans="1:12" x14ac:dyDescent="0.2">
      <c r="A142" s="39" t="s">
        <v>580</v>
      </c>
      <c r="B142" s="23"/>
      <c r="C142" s="23"/>
      <c r="D142" s="23"/>
      <c r="E142" s="23"/>
      <c r="F142" s="23"/>
      <c r="G142" s="23"/>
      <c r="H142" s="23"/>
      <c r="I142" s="114"/>
      <c r="J142" s="23"/>
      <c r="K142" s="23"/>
    </row>
    <row r="143" spans="1:12" hidden="1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2" ht="15" hidden="1" customHeight="1" x14ac:dyDescent="0.2">
      <c r="A144" s="227" t="s">
        <v>201</v>
      </c>
      <c r="B144" s="194" t="s">
        <v>11</v>
      </c>
      <c r="C144" s="208" t="s">
        <v>544</v>
      </c>
      <c r="D144" s="208"/>
      <c r="E144" s="208"/>
      <c r="F144" s="208" t="s">
        <v>543</v>
      </c>
      <c r="G144" s="208"/>
      <c r="H144" s="208"/>
      <c r="I144" s="208" t="s">
        <v>83</v>
      </c>
      <c r="J144" s="208"/>
      <c r="K144" s="208"/>
    </row>
    <row r="145" spans="1:11" ht="15.75" hidden="1" customHeight="1" x14ac:dyDescent="0.2">
      <c r="A145" s="228"/>
      <c r="B145" s="194"/>
      <c r="C145" s="105" t="s">
        <v>8</v>
      </c>
      <c r="D145" s="105" t="s">
        <v>9</v>
      </c>
      <c r="E145" s="105" t="s">
        <v>616</v>
      </c>
      <c r="F145" s="105" t="s">
        <v>8</v>
      </c>
      <c r="G145" s="105" t="s">
        <v>9</v>
      </c>
      <c r="H145" s="105" t="s">
        <v>616</v>
      </c>
      <c r="I145" s="105" t="s">
        <v>8</v>
      </c>
      <c r="J145" s="105" t="s">
        <v>9</v>
      </c>
      <c r="K145" s="105" t="s">
        <v>616</v>
      </c>
    </row>
    <row r="146" spans="1:11" ht="51" hidden="1" x14ac:dyDescent="0.2">
      <c r="A146" s="229"/>
      <c r="B146" s="194"/>
      <c r="C146" s="46" t="s">
        <v>84</v>
      </c>
      <c r="D146" s="46" t="s">
        <v>85</v>
      </c>
      <c r="E146" s="46" t="s">
        <v>86</v>
      </c>
      <c r="F146" s="46" t="s">
        <v>84</v>
      </c>
      <c r="G146" s="46" t="s">
        <v>85</v>
      </c>
      <c r="H146" s="46" t="s">
        <v>86</v>
      </c>
      <c r="I146" s="46" t="s">
        <v>84</v>
      </c>
      <c r="J146" s="46" t="s">
        <v>85</v>
      </c>
      <c r="K146" s="46" t="s">
        <v>86</v>
      </c>
    </row>
    <row r="147" spans="1:11" hidden="1" x14ac:dyDescent="0.2">
      <c r="A147" s="47" t="s">
        <v>19</v>
      </c>
      <c r="B147" s="47" t="s">
        <v>20</v>
      </c>
      <c r="C147" s="47" t="s">
        <v>21</v>
      </c>
      <c r="D147" s="47" t="s">
        <v>22</v>
      </c>
      <c r="E147" s="47" t="s">
        <v>23</v>
      </c>
      <c r="F147" s="47" t="s">
        <v>24</v>
      </c>
      <c r="G147" s="47" t="s">
        <v>25</v>
      </c>
      <c r="H147" s="47" t="s">
        <v>26</v>
      </c>
      <c r="I147" s="47" t="s">
        <v>27</v>
      </c>
      <c r="J147" s="47" t="s">
        <v>28</v>
      </c>
      <c r="K147" s="47" t="s">
        <v>29</v>
      </c>
    </row>
    <row r="148" spans="1:11" ht="17.25" hidden="1" customHeight="1" x14ac:dyDescent="0.2">
      <c r="A148" s="15"/>
      <c r="B148" s="47" t="s">
        <v>31</v>
      </c>
      <c r="C148" s="78"/>
      <c r="D148" s="78">
        <f>C148</f>
        <v>0</v>
      </c>
      <c r="E148" s="78">
        <f>C148</f>
        <v>0</v>
      </c>
      <c r="F148" s="45"/>
      <c r="G148" s="45">
        <f>F148</f>
        <v>0</v>
      </c>
      <c r="H148" s="45">
        <f>F148</f>
        <v>0</v>
      </c>
      <c r="I148" s="45">
        <f>F148</f>
        <v>0</v>
      </c>
      <c r="J148" s="45">
        <f>I148</f>
        <v>0</v>
      </c>
      <c r="K148" s="45">
        <f>I148</f>
        <v>0</v>
      </c>
    </row>
    <row r="149" spans="1:11" hidden="1" x14ac:dyDescent="0.2">
      <c r="A149" s="47" t="s">
        <v>123</v>
      </c>
      <c r="B149" s="70" t="s">
        <v>586</v>
      </c>
      <c r="C149" s="47" t="s">
        <v>1</v>
      </c>
      <c r="D149" s="47" t="s">
        <v>1</v>
      </c>
      <c r="E149" s="47" t="s">
        <v>1</v>
      </c>
      <c r="F149" s="47" t="s">
        <v>1</v>
      </c>
      <c r="G149" s="47" t="s">
        <v>1</v>
      </c>
      <c r="H149" s="47" t="s">
        <v>1</v>
      </c>
      <c r="I149" s="55">
        <f>SUM(I148:I148)</f>
        <v>0</v>
      </c>
      <c r="J149" s="55">
        <f>SUM(J148:J148)</f>
        <v>0</v>
      </c>
      <c r="K149" s="55">
        <f>SUM(K148:K148)</f>
        <v>0</v>
      </c>
    </row>
    <row r="150" spans="1:11" x14ac:dyDescent="0.2">
      <c r="A150" s="80"/>
      <c r="B150" s="80"/>
      <c r="C150" s="80"/>
      <c r="D150" s="80"/>
      <c r="E150" s="80"/>
      <c r="F150" s="80"/>
      <c r="G150" s="80"/>
      <c r="H150" s="80"/>
      <c r="I150" s="82"/>
      <c r="J150" s="82"/>
      <c r="K150" s="82"/>
    </row>
    <row r="151" spans="1:11" x14ac:dyDescent="0.2">
      <c r="A151" s="39" t="s">
        <v>547</v>
      </c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 ht="16.5" customHeight="1" x14ac:dyDescent="0.2">
      <c r="A153" s="227" t="s">
        <v>201</v>
      </c>
      <c r="B153" s="194" t="s">
        <v>11</v>
      </c>
      <c r="C153" s="208" t="s">
        <v>544</v>
      </c>
      <c r="D153" s="208"/>
      <c r="E153" s="208"/>
      <c r="F153" s="208" t="s">
        <v>543</v>
      </c>
      <c r="G153" s="208"/>
      <c r="H153" s="208"/>
      <c r="I153" s="208" t="s">
        <v>83</v>
      </c>
      <c r="J153" s="208"/>
      <c r="K153" s="208"/>
    </row>
    <row r="154" spans="1:11" ht="14.25" customHeight="1" x14ac:dyDescent="0.2">
      <c r="A154" s="228"/>
      <c r="B154" s="194"/>
      <c r="C154" s="105" t="s">
        <v>8</v>
      </c>
      <c r="D154" s="105" t="s">
        <v>9</v>
      </c>
      <c r="E154" s="105" t="s">
        <v>616</v>
      </c>
      <c r="F154" s="105" t="s">
        <v>8</v>
      </c>
      <c r="G154" s="105" t="s">
        <v>9</v>
      </c>
      <c r="H154" s="105" t="s">
        <v>616</v>
      </c>
      <c r="I154" s="105" t="s">
        <v>8</v>
      </c>
      <c r="J154" s="105" t="s">
        <v>9</v>
      </c>
      <c r="K154" s="105" t="s">
        <v>616</v>
      </c>
    </row>
    <row r="155" spans="1:11" ht="51" x14ac:dyDescent="0.2">
      <c r="A155" s="229"/>
      <c r="B155" s="194"/>
      <c r="C155" s="46" t="s">
        <v>84</v>
      </c>
      <c r="D155" s="46" t="s">
        <v>85</v>
      </c>
      <c r="E155" s="46" t="s">
        <v>86</v>
      </c>
      <c r="F155" s="46" t="s">
        <v>84</v>
      </c>
      <c r="G155" s="46" t="s">
        <v>85</v>
      </c>
      <c r="H155" s="46" t="s">
        <v>86</v>
      </c>
      <c r="I155" s="46" t="s">
        <v>84</v>
      </c>
      <c r="J155" s="46" t="s">
        <v>85</v>
      </c>
      <c r="K155" s="46" t="s">
        <v>86</v>
      </c>
    </row>
    <row r="156" spans="1:11" x14ac:dyDescent="0.2">
      <c r="A156" s="47" t="s">
        <v>19</v>
      </c>
      <c r="B156" s="47" t="s">
        <v>20</v>
      </c>
      <c r="C156" s="47" t="s">
        <v>21</v>
      </c>
      <c r="D156" s="47" t="s">
        <v>22</v>
      </c>
      <c r="E156" s="47" t="s">
        <v>23</v>
      </c>
      <c r="F156" s="47" t="s">
        <v>24</v>
      </c>
      <c r="G156" s="47" t="s">
        <v>25</v>
      </c>
      <c r="H156" s="47" t="s">
        <v>26</v>
      </c>
      <c r="I156" s="47" t="s">
        <v>27</v>
      </c>
      <c r="J156" s="47" t="s">
        <v>28</v>
      </c>
      <c r="K156" s="47" t="s">
        <v>29</v>
      </c>
    </row>
    <row r="157" spans="1:11" ht="15.75" customHeight="1" x14ac:dyDescent="0.2">
      <c r="A157" s="15" t="s">
        <v>549</v>
      </c>
      <c r="B157" s="47" t="s">
        <v>31</v>
      </c>
      <c r="C157" s="78">
        <v>1</v>
      </c>
      <c r="D157" s="78">
        <f>C157</f>
        <v>1</v>
      </c>
      <c r="E157" s="78">
        <f>C157</f>
        <v>1</v>
      </c>
      <c r="F157" s="45">
        <v>123450</v>
      </c>
      <c r="G157" s="45">
        <f>F157</f>
        <v>123450</v>
      </c>
      <c r="H157" s="45">
        <f>F157</f>
        <v>123450</v>
      </c>
      <c r="I157" s="45">
        <f>F157</f>
        <v>123450</v>
      </c>
      <c r="J157" s="45">
        <f>I157</f>
        <v>123450</v>
      </c>
      <c r="K157" s="45">
        <f>I157</f>
        <v>123450</v>
      </c>
    </row>
    <row r="158" spans="1:11" x14ac:dyDescent="0.2">
      <c r="A158" s="47" t="s">
        <v>123</v>
      </c>
      <c r="B158" s="70" t="s">
        <v>587</v>
      </c>
      <c r="C158" s="47" t="s">
        <v>1</v>
      </c>
      <c r="D158" s="47" t="s">
        <v>1</v>
      </c>
      <c r="E158" s="47" t="s">
        <v>1</v>
      </c>
      <c r="F158" s="47" t="s">
        <v>1</v>
      </c>
      <c r="G158" s="47" t="s">
        <v>1</v>
      </c>
      <c r="H158" s="47" t="s">
        <v>1</v>
      </c>
      <c r="I158" s="55">
        <f>SUM(I157:I157)</f>
        <v>123450</v>
      </c>
      <c r="J158" s="55">
        <f>SUM(J157:J157)</f>
        <v>123450</v>
      </c>
      <c r="K158" s="55">
        <f>SUM(K157:K157)</f>
        <v>123450</v>
      </c>
    </row>
    <row r="159" spans="1:11" x14ac:dyDescent="0.2">
      <c r="A159" s="80"/>
      <c r="B159" s="80"/>
      <c r="C159" s="80"/>
      <c r="D159" s="80"/>
      <c r="E159" s="80"/>
      <c r="F159" s="80"/>
      <c r="G159" s="80"/>
      <c r="H159" s="80"/>
      <c r="I159" s="82"/>
      <c r="J159" s="82"/>
      <c r="K159" s="82"/>
    </row>
    <row r="160" spans="1:11" x14ac:dyDescent="0.2">
      <c r="A160" s="39" t="s">
        <v>550</v>
      </c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 hidden="1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 ht="16.5" hidden="1" customHeight="1" x14ac:dyDescent="0.2">
      <c r="A162" s="227" t="s">
        <v>201</v>
      </c>
      <c r="B162" s="194" t="s">
        <v>11</v>
      </c>
      <c r="C162" s="208" t="s">
        <v>544</v>
      </c>
      <c r="D162" s="208"/>
      <c r="E162" s="208"/>
      <c r="F162" s="208" t="s">
        <v>543</v>
      </c>
      <c r="G162" s="208"/>
      <c r="H162" s="208"/>
      <c r="I162" s="208" t="s">
        <v>83</v>
      </c>
      <c r="J162" s="208"/>
      <c r="K162" s="208"/>
    </row>
    <row r="163" spans="1:11" ht="14.25" hidden="1" customHeight="1" x14ac:dyDescent="0.2">
      <c r="A163" s="228"/>
      <c r="B163" s="194"/>
      <c r="C163" s="105" t="s">
        <v>8</v>
      </c>
      <c r="D163" s="105" t="s">
        <v>9</v>
      </c>
      <c r="E163" s="105" t="s">
        <v>616</v>
      </c>
      <c r="F163" s="105" t="s">
        <v>8</v>
      </c>
      <c r="G163" s="105" t="s">
        <v>9</v>
      </c>
      <c r="H163" s="105" t="s">
        <v>616</v>
      </c>
      <c r="I163" s="105" t="s">
        <v>8</v>
      </c>
      <c r="J163" s="105" t="s">
        <v>9</v>
      </c>
      <c r="K163" s="105" t="s">
        <v>616</v>
      </c>
    </row>
    <row r="164" spans="1:11" ht="51" hidden="1" x14ac:dyDescent="0.2">
      <c r="A164" s="229"/>
      <c r="B164" s="194"/>
      <c r="C164" s="46" t="s">
        <v>84</v>
      </c>
      <c r="D164" s="46" t="s">
        <v>85</v>
      </c>
      <c r="E164" s="46" t="s">
        <v>86</v>
      </c>
      <c r="F164" s="46" t="s">
        <v>84</v>
      </c>
      <c r="G164" s="46" t="s">
        <v>85</v>
      </c>
      <c r="H164" s="46" t="s">
        <v>86</v>
      </c>
      <c r="I164" s="46" t="s">
        <v>84</v>
      </c>
      <c r="J164" s="46" t="s">
        <v>85</v>
      </c>
      <c r="K164" s="46" t="s">
        <v>86</v>
      </c>
    </row>
    <row r="165" spans="1:11" hidden="1" x14ac:dyDescent="0.2">
      <c r="A165" s="47" t="s">
        <v>19</v>
      </c>
      <c r="B165" s="47" t="s">
        <v>20</v>
      </c>
      <c r="C165" s="47" t="s">
        <v>21</v>
      </c>
      <c r="D165" s="47" t="s">
        <v>22</v>
      </c>
      <c r="E165" s="47" t="s">
        <v>23</v>
      </c>
      <c r="F165" s="47" t="s">
        <v>24</v>
      </c>
      <c r="G165" s="47" t="s">
        <v>25</v>
      </c>
      <c r="H165" s="47" t="s">
        <v>26</v>
      </c>
      <c r="I165" s="47" t="s">
        <v>27</v>
      </c>
      <c r="J165" s="47" t="s">
        <v>28</v>
      </c>
      <c r="K165" s="47" t="s">
        <v>29</v>
      </c>
    </row>
    <row r="166" spans="1:11" ht="16.5" hidden="1" customHeight="1" x14ac:dyDescent="0.2">
      <c r="A166" s="15"/>
      <c r="B166" s="47" t="s">
        <v>31</v>
      </c>
      <c r="C166" s="78"/>
      <c r="D166" s="78">
        <f>C166</f>
        <v>0</v>
      </c>
      <c r="E166" s="78">
        <f>C166</f>
        <v>0</v>
      </c>
      <c r="F166" s="45"/>
      <c r="G166" s="45">
        <f>F166</f>
        <v>0</v>
      </c>
      <c r="H166" s="45">
        <f>F166</f>
        <v>0</v>
      </c>
      <c r="I166" s="45">
        <f>F166</f>
        <v>0</v>
      </c>
      <c r="J166" s="45">
        <f>I166</f>
        <v>0</v>
      </c>
      <c r="K166" s="45">
        <f>I166</f>
        <v>0</v>
      </c>
    </row>
    <row r="167" spans="1:11" hidden="1" x14ac:dyDescent="0.2">
      <c r="A167" s="47" t="s">
        <v>123</v>
      </c>
      <c r="B167" s="70" t="s">
        <v>588</v>
      </c>
      <c r="C167" s="47" t="s">
        <v>1</v>
      </c>
      <c r="D167" s="47" t="s">
        <v>1</v>
      </c>
      <c r="E167" s="47" t="s">
        <v>1</v>
      </c>
      <c r="F167" s="47" t="s">
        <v>1</v>
      </c>
      <c r="G167" s="47" t="s">
        <v>1</v>
      </c>
      <c r="H167" s="47" t="s">
        <v>1</v>
      </c>
      <c r="I167" s="55">
        <f>SUM(I166:I166)</f>
        <v>0</v>
      </c>
      <c r="J167" s="55">
        <f>SUM(J166:J166)</f>
        <v>0</v>
      </c>
      <c r="K167" s="55">
        <f>SUM(K166:K166)</f>
        <v>0</v>
      </c>
    </row>
    <row r="168" spans="1:11" x14ac:dyDescent="0.2">
      <c r="A168" s="80"/>
      <c r="B168" s="80"/>
      <c r="C168" s="80"/>
      <c r="D168" s="80"/>
      <c r="E168" s="80"/>
      <c r="F168" s="80"/>
      <c r="G168" s="80"/>
      <c r="H168" s="80"/>
      <c r="I168" s="82"/>
      <c r="J168" s="82"/>
      <c r="K168" s="82"/>
    </row>
    <row r="169" spans="1:11" x14ac:dyDescent="0.2">
      <c r="A169" s="39" t="s">
        <v>551</v>
      </c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 ht="14.25" customHeight="1" x14ac:dyDescent="0.2">
      <c r="A171" s="227" t="s">
        <v>201</v>
      </c>
      <c r="B171" s="194" t="s">
        <v>11</v>
      </c>
      <c r="C171" s="208" t="s">
        <v>544</v>
      </c>
      <c r="D171" s="208"/>
      <c r="E171" s="208"/>
      <c r="F171" s="208" t="s">
        <v>543</v>
      </c>
      <c r="G171" s="208"/>
      <c r="H171" s="208"/>
      <c r="I171" s="208" t="s">
        <v>83</v>
      </c>
      <c r="J171" s="208"/>
      <c r="K171" s="208"/>
    </row>
    <row r="172" spans="1:11" ht="14.25" customHeight="1" x14ac:dyDescent="0.2">
      <c r="A172" s="228"/>
      <c r="B172" s="194"/>
      <c r="C172" s="105" t="s">
        <v>8</v>
      </c>
      <c r="D172" s="105" t="s">
        <v>9</v>
      </c>
      <c r="E172" s="105" t="s">
        <v>616</v>
      </c>
      <c r="F172" s="105" t="s">
        <v>8</v>
      </c>
      <c r="G172" s="105" t="s">
        <v>9</v>
      </c>
      <c r="H172" s="105" t="s">
        <v>616</v>
      </c>
      <c r="I172" s="105" t="s">
        <v>8</v>
      </c>
      <c r="J172" s="105" t="s">
        <v>9</v>
      </c>
      <c r="K172" s="105" t="s">
        <v>616</v>
      </c>
    </row>
    <row r="173" spans="1:11" ht="51" x14ac:dyDescent="0.2">
      <c r="A173" s="229"/>
      <c r="B173" s="194"/>
      <c r="C173" s="46" t="s">
        <v>84</v>
      </c>
      <c r="D173" s="46" t="s">
        <v>85</v>
      </c>
      <c r="E173" s="46" t="s">
        <v>86</v>
      </c>
      <c r="F173" s="46" t="s">
        <v>84</v>
      </c>
      <c r="G173" s="46" t="s">
        <v>85</v>
      </c>
      <c r="H173" s="46" t="s">
        <v>86</v>
      </c>
      <c r="I173" s="46" t="s">
        <v>84</v>
      </c>
      <c r="J173" s="46" t="s">
        <v>85</v>
      </c>
      <c r="K173" s="46" t="s">
        <v>86</v>
      </c>
    </row>
    <row r="174" spans="1:11" x14ac:dyDescent="0.2">
      <c r="A174" s="47" t="s">
        <v>19</v>
      </c>
      <c r="B174" s="47" t="s">
        <v>20</v>
      </c>
      <c r="C174" s="47" t="s">
        <v>21</v>
      </c>
      <c r="D174" s="47" t="s">
        <v>22</v>
      </c>
      <c r="E174" s="47" t="s">
        <v>23</v>
      </c>
      <c r="F174" s="47" t="s">
        <v>24</v>
      </c>
      <c r="G174" s="47" t="s">
        <v>25</v>
      </c>
      <c r="H174" s="47" t="s">
        <v>26</v>
      </c>
      <c r="I174" s="47" t="s">
        <v>27</v>
      </c>
      <c r="J174" s="47" t="s">
        <v>28</v>
      </c>
      <c r="K174" s="47" t="s">
        <v>29</v>
      </c>
    </row>
    <row r="175" spans="1:11" ht="65.25" customHeight="1" x14ac:dyDescent="0.2">
      <c r="A175" s="15" t="s">
        <v>552</v>
      </c>
      <c r="B175" s="47" t="s">
        <v>31</v>
      </c>
      <c r="C175" s="78">
        <v>1</v>
      </c>
      <c r="D175" s="78">
        <f>C175</f>
        <v>1</v>
      </c>
      <c r="E175" s="78">
        <f>C175</f>
        <v>1</v>
      </c>
      <c r="F175" s="45">
        <v>56200</v>
      </c>
      <c r="G175" s="45">
        <f>F175</f>
        <v>56200</v>
      </c>
      <c r="H175" s="45">
        <f>F175</f>
        <v>56200</v>
      </c>
      <c r="I175" s="45">
        <f>F175</f>
        <v>56200</v>
      </c>
      <c r="J175" s="45">
        <f>I175</f>
        <v>56200</v>
      </c>
      <c r="K175" s="45">
        <f>I175</f>
        <v>56200</v>
      </c>
    </row>
    <row r="176" spans="1:11" x14ac:dyDescent="0.2">
      <c r="A176" s="47" t="s">
        <v>123</v>
      </c>
      <c r="B176" s="70" t="s">
        <v>589</v>
      </c>
      <c r="C176" s="47" t="s">
        <v>1</v>
      </c>
      <c r="D176" s="47" t="s">
        <v>1</v>
      </c>
      <c r="E176" s="47" t="s">
        <v>1</v>
      </c>
      <c r="F176" s="47" t="s">
        <v>1</v>
      </c>
      <c r="G176" s="47" t="s">
        <v>1</v>
      </c>
      <c r="H176" s="47" t="s">
        <v>1</v>
      </c>
      <c r="I176" s="55">
        <f>SUM(I175:I175)</f>
        <v>56200</v>
      </c>
      <c r="J176" s="55">
        <f>SUM(J175:J175)</f>
        <v>56200</v>
      </c>
      <c r="K176" s="55">
        <f>SUM(K175:K175)</f>
        <v>56200</v>
      </c>
    </row>
    <row r="177" spans="1:13" x14ac:dyDescent="0.2">
      <c r="A177" s="80"/>
      <c r="B177" s="80"/>
      <c r="C177" s="80"/>
      <c r="D177" s="80"/>
      <c r="E177" s="80"/>
      <c r="F177" s="80"/>
      <c r="G177" s="80"/>
      <c r="H177" s="80"/>
      <c r="I177" s="82"/>
      <c r="J177" s="82"/>
      <c r="K177" s="82"/>
    </row>
    <row r="178" spans="1:13" x14ac:dyDescent="0.2">
      <c r="A178" s="39" t="s">
        <v>553</v>
      </c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3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3" ht="15" customHeight="1" x14ac:dyDescent="0.2">
      <c r="A180" s="227" t="s">
        <v>201</v>
      </c>
      <c r="B180" s="194" t="s">
        <v>11</v>
      </c>
      <c r="C180" s="208" t="s">
        <v>544</v>
      </c>
      <c r="D180" s="208"/>
      <c r="E180" s="208"/>
      <c r="F180" s="208" t="s">
        <v>543</v>
      </c>
      <c r="G180" s="208"/>
      <c r="H180" s="208"/>
      <c r="I180" s="208" t="s">
        <v>83</v>
      </c>
      <c r="J180" s="208"/>
      <c r="K180" s="208"/>
      <c r="L180" s="238"/>
      <c r="M180" s="239"/>
    </row>
    <row r="181" spans="1:13" ht="15" customHeight="1" x14ac:dyDescent="0.2">
      <c r="A181" s="228"/>
      <c r="B181" s="194"/>
      <c r="C181" s="105" t="s">
        <v>8</v>
      </c>
      <c r="D181" s="105" t="s">
        <v>9</v>
      </c>
      <c r="E181" s="105" t="s">
        <v>616</v>
      </c>
      <c r="F181" s="105" t="s">
        <v>8</v>
      </c>
      <c r="G181" s="105" t="s">
        <v>9</v>
      </c>
      <c r="H181" s="105" t="s">
        <v>616</v>
      </c>
      <c r="I181" s="105" t="s">
        <v>8</v>
      </c>
      <c r="J181" s="105" t="s">
        <v>9</v>
      </c>
      <c r="K181" s="105" t="s">
        <v>616</v>
      </c>
      <c r="L181" s="238"/>
      <c r="M181" s="239"/>
    </row>
    <row r="182" spans="1:13" ht="51" x14ac:dyDescent="0.2">
      <c r="A182" s="229"/>
      <c r="B182" s="194"/>
      <c r="C182" s="46" t="s">
        <v>84</v>
      </c>
      <c r="D182" s="46" t="s">
        <v>85</v>
      </c>
      <c r="E182" s="46" t="s">
        <v>86</v>
      </c>
      <c r="F182" s="46" t="s">
        <v>84</v>
      </c>
      <c r="G182" s="46" t="s">
        <v>85</v>
      </c>
      <c r="H182" s="46" t="s">
        <v>86</v>
      </c>
      <c r="I182" s="46" t="s">
        <v>84</v>
      </c>
      <c r="J182" s="46" t="s">
        <v>85</v>
      </c>
      <c r="K182" s="46" t="s">
        <v>86</v>
      </c>
      <c r="L182" s="238"/>
      <c r="M182" s="239"/>
    </row>
    <row r="183" spans="1:13" x14ac:dyDescent="0.2">
      <c r="A183" s="47" t="s">
        <v>19</v>
      </c>
      <c r="B183" s="47" t="s">
        <v>20</v>
      </c>
      <c r="C183" s="47" t="s">
        <v>21</v>
      </c>
      <c r="D183" s="47" t="s">
        <v>22</v>
      </c>
      <c r="E183" s="47" t="s">
        <v>23</v>
      </c>
      <c r="F183" s="47" t="s">
        <v>24</v>
      </c>
      <c r="G183" s="47" t="s">
        <v>25</v>
      </c>
      <c r="H183" s="47" t="s">
        <v>26</v>
      </c>
      <c r="I183" s="47" t="s">
        <v>27</v>
      </c>
      <c r="J183" s="47" t="s">
        <v>28</v>
      </c>
      <c r="K183" s="47" t="s">
        <v>29</v>
      </c>
      <c r="L183" s="86"/>
      <c r="M183" s="111"/>
    </row>
    <row r="184" spans="1:13" ht="15" customHeight="1" x14ac:dyDescent="0.2">
      <c r="A184" s="15" t="s">
        <v>554</v>
      </c>
      <c r="B184" s="47" t="s">
        <v>31</v>
      </c>
      <c r="C184" s="47">
        <v>1</v>
      </c>
      <c r="D184" s="47">
        <f>C184</f>
        <v>1</v>
      </c>
      <c r="E184" s="47">
        <f>C184</f>
        <v>1</v>
      </c>
      <c r="F184" s="45">
        <v>429851</v>
      </c>
      <c r="G184" s="45">
        <f>F184</f>
        <v>429851</v>
      </c>
      <c r="H184" s="45">
        <f>F184</f>
        <v>429851</v>
      </c>
      <c r="I184" s="45">
        <f>F184</f>
        <v>429851</v>
      </c>
      <c r="J184" s="45">
        <f>I184</f>
        <v>429851</v>
      </c>
      <c r="K184" s="45">
        <f>I184</f>
        <v>429851</v>
      </c>
      <c r="L184" s="87"/>
      <c r="M184" s="112"/>
    </row>
    <row r="185" spans="1:13" ht="28.5" customHeight="1" x14ac:dyDescent="0.2">
      <c r="A185" s="15" t="s">
        <v>581</v>
      </c>
      <c r="B185" s="70" t="s">
        <v>33</v>
      </c>
      <c r="C185" s="47">
        <v>1</v>
      </c>
      <c r="D185" s="47">
        <f t="shared" ref="D185:D188" si="45">C185</f>
        <v>1</v>
      </c>
      <c r="E185" s="47">
        <f t="shared" ref="E185:E188" si="46">C185</f>
        <v>1</v>
      </c>
      <c r="F185" s="45">
        <v>246000</v>
      </c>
      <c r="G185" s="45">
        <f t="shared" ref="G185:G188" si="47">F185</f>
        <v>246000</v>
      </c>
      <c r="H185" s="45">
        <f t="shared" ref="H185:H188" si="48">F185</f>
        <v>246000</v>
      </c>
      <c r="I185" s="45">
        <f t="shared" ref="I185:I188" si="49">F185</f>
        <v>246000</v>
      </c>
      <c r="J185" s="45">
        <f t="shared" ref="J185:J188" si="50">I185</f>
        <v>246000</v>
      </c>
      <c r="K185" s="45">
        <f t="shared" ref="K185:K188" si="51">I185</f>
        <v>246000</v>
      </c>
      <c r="L185" s="87"/>
      <c r="M185" s="112"/>
    </row>
    <row r="186" spans="1:13" ht="15" customHeight="1" x14ac:dyDescent="0.2">
      <c r="A186" s="15" t="s">
        <v>556</v>
      </c>
      <c r="B186" s="47" t="s">
        <v>383</v>
      </c>
      <c r="C186" s="47">
        <v>1</v>
      </c>
      <c r="D186" s="47">
        <f t="shared" si="45"/>
        <v>1</v>
      </c>
      <c r="E186" s="47">
        <f t="shared" si="46"/>
        <v>1</v>
      </c>
      <c r="F186" s="45">
        <v>70000</v>
      </c>
      <c r="G186" s="45">
        <f t="shared" si="47"/>
        <v>70000</v>
      </c>
      <c r="H186" s="45">
        <f t="shared" si="48"/>
        <v>70000</v>
      </c>
      <c r="I186" s="45">
        <f t="shared" si="49"/>
        <v>70000</v>
      </c>
      <c r="J186" s="45">
        <f t="shared" si="50"/>
        <v>70000</v>
      </c>
      <c r="K186" s="45">
        <f t="shared" si="51"/>
        <v>70000</v>
      </c>
      <c r="L186" s="87"/>
      <c r="M186" s="112"/>
    </row>
    <row r="187" spans="1:13" ht="15.75" customHeight="1" x14ac:dyDescent="0.2">
      <c r="A187" s="15" t="s">
        <v>558</v>
      </c>
      <c r="B187" s="70" t="s">
        <v>438</v>
      </c>
      <c r="C187" s="47">
        <v>1</v>
      </c>
      <c r="D187" s="47">
        <f t="shared" si="45"/>
        <v>1</v>
      </c>
      <c r="E187" s="47">
        <f t="shared" si="46"/>
        <v>1</v>
      </c>
      <c r="F187" s="45">
        <v>70000</v>
      </c>
      <c r="G187" s="45">
        <f t="shared" si="47"/>
        <v>70000</v>
      </c>
      <c r="H187" s="45">
        <f t="shared" si="48"/>
        <v>70000</v>
      </c>
      <c r="I187" s="45">
        <f t="shared" si="49"/>
        <v>70000</v>
      </c>
      <c r="J187" s="45">
        <f t="shared" si="50"/>
        <v>70000</v>
      </c>
      <c r="K187" s="45">
        <f t="shared" si="51"/>
        <v>70000</v>
      </c>
      <c r="L187" s="87"/>
      <c r="M187" s="112"/>
    </row>
    <row r="188" spans="1:13" ht="27.75" customHeight="1" x14ac:dyDescent="0.2">
      <c r="A188" s="15" t="s">
        <v>559</v>
      </c>
      <c r="B188" s="47" t="s">
        <v>437</v>
      </c>
      <c r="C188" s="47">
        <v>1</v>
      </c>
      <c r="D188" s="47">
        <f t="shared" si="45"/>
        <v>1</v>
      </c>
      <c r="E188" s="47">
        <f t="shared" si="46"/>
        <v>1</v>
      </c>
      <c r="F188" s="45">
        <v>100000</v>
      </c>
      <c r="G188" s="45">
        <f t="shared" si="47"/>
        <v>100000</v>
      </c>
      <c r="H188" s="45">
        <f t="shared" si="48"/>
        <v>100000</v>
      </c>
      <c r="I188" s="45">
        <f t="shared" si="49"/>
        <v>100000</v>
      </c>
      <c r="J188" s="45">
        <f t="shared" si="50"/>
        <v>100000</v>
      </c>
      <c r="K188" s="45">
        <f t="shared" si="51"/>
        <v>100000</v>
      </c>
      <c r="L188" s="87"/>
      <c r="M188" s="112"/>
    </row>
    <row r="189" spans="1:13" x14ac:dyDescent="0.2">
      <c r="A189" s="47" t="s">
        <v>123</v>
      </c>
      <c r="B189" s="70" t="s">
        <v>590</v>
      </c>
      <c r="C189" s="47" t="s">
        <v>1</v>
      </c>
      <c r="D189" s="47" t="s">
        <v>1</v>
      </c>
      <c r="E189" s="47" t="s">
        <v>1</v>
      </c>
      <c r="F189" s="47" t="s">
        <v>1</v>
      </c>
      <c r="G189" s="47" t="s">
        <v>1</v>
      </c>
      <c r="H189" s="47" t="s">
        <v>1</v>
      </c>
      <c r="I189" s="55">
        <f>SUM(I184:I188)</f>
        <v>915851</v>
      </c>
      <c r="J189" s="55">
        <f>SUM(J184:J188)</f>
        <v>915851</v>
      </c>
      <c r="K189" s="55">
        <f>SUM(K184:K188)</f>
        <v>915851</v>
      </c>
      <c r="L189" s="88"/>
      <c r="M189" s="89"/>
    </row>
    <row r="190" spans="1:13" x14ac:dyDescent="0.2">
      <c r="A190" s="80"/>
      <c r="B190" s="80"/>
      <c r="C190" s="80"/>
      <c r="D190" s="80"/>
      <c r="E190" s="80"/>
      <c r="F190" s="80"/>
      <c r="G190" s="80"/>
      <c r="H190" s="80"/>
      <c r="I190" s="82"/>
      <c r="J190" s="82"/>
      <c r="K190" s="82"/>
      <c r="L190" s="90"/>
      <c r="M190" s="90"/>
    </row>
    <row r="191" spans="1:13" x14ac:dyDescent="0.2">
      <c r="A191" s="39" t="s">
        <v>560</v>
      </c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3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 ht="15.75" customHeight="1" x14ac:dyDescent="0.2">
      <c r="A193" s="227" t="s">
        <v>201</v>
      </c>
      <c r="B193" s="194" t="s">
        <v>11</v>
      </c>
      <c r="C193" s="208" t="s">
        <v>544</v>
      </c>
      <c r="D193" s="208"/>
      <c r="E193" s="208"/>
      <c r="F193" s="208" t="s">
        <v>543</v>
      </c>
      <c r="G193" s="208"/>
      <c r="H193" s="208"/>
      <c r="I193" s="208" t="s">
        <v>83</v>
      </c>
      <c r="J193" s="208"/>
      <c r="K193" s="208"/>
    </row>
    <row r="194" spans="1:11" ht="17.25" customHeight="1" x14ac:dyDescent="0.2">
      <c r="A194" s="228"/>
      <c r="B194" s="194"/>
      <c r="C194" s="105" t="s">
        <v>8</v>
      </c>
      <c r="D194" s="105" t="s">
        <v>9</v>
      </c>
      <c r="E194" s="105" t="s">
        <v>616</v>
      </c>
      <c r="F194" s="105" t="s">
        <v>8</v>
      </c>
      <c r="G194" s="105" t="s">
        <v>9</v>
      </c>
      <c r="H194" s="105" t="s">
        <v>616</v>
      </c>
      <c r="I194" s="105" t="s">
        <v>8</v>
      </c>
      <c r="J194" s="105" t="s">
        <v>9</v>
      </c>
      <c r="K194" s="105" t="s">
        <v>616</v>
      </c>
    </row>
    <row r="195" spans="1:11" ht="51" x14ac:dyDescent="0.2">
      <c r="A195" s="229"/>
      <c r="B195" s="194"/>
      <c r="C195" s="46" t="s">
        <v>84</v>
      </c>
      <c r="D195" s="46" t="s">
        <v>85</v>
      </c>
      <c r="E195" s="46" t="s">
        <v>86</v>
      </c>
      <c r="F195" s="46" t="s">
        <v>84</v>
      </c>
      <c r="G195" s="46" t="s">
        <v>85</v>
      </c>
      <c r="H195" s="46" t="s">
        <v>86</v>
      </c>
      <c r="I195" s="46" t="s">
        <v>84</v>
      </c>
      <c r="J195" s="46" t="s">
        <v>85</v>
      </c>
      <c r="K195" s="46" t="s">
        <v>86</v>
      </c>
    </row>
    <row r="196" spans="1:11" x14ac:dyDescent="0.2">
      <c r="A196" s="47" t="s">
        <v>19</v>
      </c>
      <c r="B196" s="47" t="s">
        <v>20</v>
      </c>
      <c r="C196" s="47" t="s">
        <v>21</v>
      </c>
      <c r="D196" s="47" t="s">
        <v>22</v>
      </c>
      <c r="E196" s="47" t="s">
        <v>23</v>
      </c>
      <c r="F196" s="47" t="s">
        <v>24</v>
      </c>
      <c r="G196" s="47" t="s">
        <v>25</v>
      </c>
      <c r="H196" s="47" t="s">
        <v>26</v>
      </c>
      <c r="I196" s="47" t="s">
        <v>27</v>
      </c>
      <c r="J196" s="47" t="s">
        <v>28</v>
      </c>
      <c r="K196" s="47" t="s">
        <v>29</v>
      </c>
    </row>
    <row r="197" spans="1:11" ht="19.5" customHeight="1" x14ac:dyDescent="0.2">
      <c r="A197" s="15" t="s">
        <v>582</v>
      </c>
      <c r="B197" s="47" t="s">
        <v>31</v>
      </c>
      <c r="C197" s="78">
        <v>1</v>
      </c>
      <c r="D197" s="78">
        <f>C197</f>
        <v>1</v>
      </c>
      <c r="E197" s="78">
        <f>C197</f>
        <v>1</v>
      </c>
      <c r="F197" s="45">
        <v>50000</v>
      </c>
      <c r="G197" s="45">
        <f>F197</f>
        <v>50000</v>
      </c>
      <c r="H197" s="45">
        <f>F197</f>
        <v>50000</v>
      </c>
      <c r="I197" s="45">
        <f>F197</f>
        <v>50000</v>
      </c>
      <c r="J197" s="45">
        <f>I197</f>
        <v>50000</v>
      </c>
      <c r="K197" s="45">
        <f>I197</f>
        <v>50000</v>
      </c>
    </row>
    <row r="198" spans="1:11" ht="14.25" customHeight="1" x14ac:dyDescent="0.2">
      <c r="A198" s="47" t="s">
        <v>123</v>
      </c>
      <c r="B198" s="70" t="s">
        <v>591</v>
      </c>
      <c r="C198" s="47" t="s">
        <v>1</v>
      </c>
      <c r="D198" s="47" t="s">
        <v>1</v>
      </c>
      <c r="E198" s="47" t="s">
        <v>1</v>
      </c>
      <c r="F198" s="47" t="s">
        <v>1</v>
      </c>
      <c r="G198" s="47" t="s">
        <v>1</v>
      </c>
      <c r="H198" s="47" t="s">
        <v>1</v>
      </c>
      <c r="I198" s="55">
        <f>SUM(I197:I197)</f>
        <v>50000</v>
      </c>
      <c r="J198" s="55">
        <f>SUM(J197:J197)</f>
        <v>50000</v>
      </c>
      <c r="K198" s="55">
        <f>SUM(K197:K197)</f>
        <v>50000</v>
      </c>
    </row>
  </sheetData>
  <mergeCells count="98">
    <mergeCell ref="L102:L104"/>
    <mergeCell ref="L180:L182"/>
    <mergeCell ref="M180:M182"/>
    <mergeCell ref="A193:A195"/>
    <mergeCell ref="B193:B195"/>
    <mergeCell ref="C193:E193"/>
    <mergeCell ref="F193:H193"/>
    <mergeCell ref="I193:K193"/>
    <mergeCell ref="A171:A173"/>
    <mergeCell ref="B171:B173"/>
    <mergeCell ref="C171:E171"/>
    <mergeCell ref="F171:H171"/>
    <mergeCell ref="I171:K171"/>
    <mergeCell ref="A180:A182"/>
    <mergeCell ref="B180:B182"/>
    <mergeCell ref="C180:E180"/>
    <mergeCell ref="F180:H180"/>
    <mergeCell ref="I180:K180"/>
    <mergeCell ref="A153:A155"/>
    <mergeCell ref="B153:B155"/>
    <mergeCell ref="C153:E153"/>
    <mergeCell ref="F153:H153"/>
    <mergeCell ref="I153:K153"/>
    <mergeCell ref="A162:A164"/>
    <mergeCell ref="B162:B164"/>
    <mergeCell ref="C162:E162"/>
    <mergeCell ref="F162:H162"/>
    <mergeCell ref="I162:K162"/>
    <mergeCell ref="A135:A137"/>
    <mergeCell ref="B135:B137"/>
    <mergeCell ref="C135:E135"/>
    <mergeCell ref="F135:H135"/>
    <mergeCell ref="I135:K135"/>
    <mergeCell ref="A144:A146"/>
    <mergeCell ref="B144:B146"/>
    <mergeCell ref="C144:E144"/>
    <mergeCell ref="F144:H144"/>
    <mergeCell ref="I144:K144"/>
    <mergeCell ref="A102:A104"/>
    <mergeCell ref="B102:B104"/>
    <mergeCell ref="C102:E102"/>
    <mergeCell ref="F102:H102"/>
    <mergeCell ref="I102:K102"/>
    <mergeCell ref="A121:A123"/>
    <mergeCell ref="B121:B123"/>
    <mergeCell ref="C121:E121"/>
    <mergeCell ref="F121:H121"/>
    <mergeCell ref="I121:K121"/>
    <mergeCell ref="A91:N91"/>
    <mergeCell ref="A93:A95"/>
    <mergeCell ref="B93:B95"/>
    <mergeCell ref="C93:E93"/>
    <mergeCell ref="F93:H93"/>
    <mergeCell ref="I93:K93"/>
    <mergeCell ref="F64:H64"/>
    <mergeCell ref="I64:K64"/>
    <mergeCell ref="A84:A86"/>
    <mergeCell ref="B84:B86"/>
    <mergeCell ref="C84:E84"/>
    <mergeCell ref="F84:H84"/>
    <mergeCell ref="I84:K84"/>
    <mergeCell ref="A73:A75"/>
    <mergeCell ref="B73:B75"/>
    <mergeCell ref="C73:E73"/>
    <mergeCell ref="F73:H73"/>
    <mergeCell ref="I73:K73"/>
    <mergeCell ref="F36:H36"/>
    <mergeCell ref="I36:K36"/>
    <mergeCell ref="L64:N64"/>
    <mergeCell ref="A46:A48"/>
    <mergeCell ref="B46:B48"/>
    <mergeCell ref="C46:E46"/>
    <mergeCell ref="F46:H46"/>
    <mergeCell ref="I46:K46"/>
    <mergeCell ref="A55:A57"/>
    <mergeCell ref="B55:B57"/>
    <mergeCell ref="C55:E55"/>
    <mergeCell ref="F55:H55"/>
    <mergeCell ref="I55:K55"/>
    <mergeCell ref="A64:A66"/>
    <mergeCell ref="B64:B66"/>
    <mergeCell ref="C64:E64"/>
    <mergeCell ref="L46:L48"/>
    <mergeCell ref="L55:L57"/>
    <mergeCell ref="L121:L123"/>
    <mergeCell ref="L36:N36"/>
    <mergeCell ref="A1:N1"/>
    <mergeCell ref="A3:N3"/>
    <mergeCell ref="A5:A7"/>
    <mergeCell ref="B5:B7"/>
    <mergeCell ref="C5:E5"/>
    <mergeCell ref="B12:B13"/>
    <mergeCell ref="C12:C13"/>
    <mergeCell ref="D12:D13"/>
    <mergeCell ref="E12:E13"/>
    <mergeCell ref="A36:A38"/>
    <mergeCell ref="B36:B38"/>
    <mergeCell ref="C36:E36"/>
  </mergeCells>
  <pageMargins left="0.39370078740157483" right="0.19685039370078741" top="0.39370078740157483" bottom="0.19685039370078741" header="0.31496062992125984" footer="0.31496062992125984"/>
  <pageSetup paperSize="9" scale="75" orientation="landscape" r:id="rId1"/>
  <rowBreaks count="5" manualBreakCount="5">
    <brk id="29" max="13" man="1"/>
    <brk id="60" max="16383" man="1"/>
    <brk id="108" max="16383" man="1"/>
    <brk id="149" max="16383" man="1"/>
    <brk id="1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Раздел 1</vt:lpstr>
      <vt:lpstr>Раздел 2</vt:lpstr>
      <vt:lpstr>Раздел 3</vt:lpstr>
      <vt:lpstr>3.6.(211+213+850)</vt:lpstr>
      <vt:lpstr>3.6.(211+213+850)(2)</vt:lpstr>
      <vt:lpstr>Непечатать</vt:lpstr>
      <vt:lpstr>3.6(211+213)(5-дети)</vt:lpstr>
      <vt:lpstr>3.13(244)</vt:lpstr>
      <vt:lpstr>3.13(244)(2)</vt:lpstr>
      <vt:lpstr>Непечатать2</vt:lpstr>
      <vt:lpstr>'3.13(244)'!Область_печати</vt:lpstr>
      <vt:lpstr>'3.6.(211+213+850)'!Область_печати</vt:lpstr>
      <vt:lpstr>Непечатать!Область_печати</vt:lpstr>
      <vt:lpstr>'Раздел 1'!Область_печати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Ридель</dc:creator>
  <cp:lastModifiedBy>rewered</cp:lastModifiedBy>
  <cp:lastPrinted>2021-05-20T03:27:04Z</cp:lastPrinted>
  <dcterms:created xsi:type="dcterms:W3CDTF">2021-06-03T04:33:46Z</dcterms:created>
  <dcterms:modified xsi:type="dcterms:W3CDTF">2021-06-03T04:43:25Z</dcterms:modified>
</cp:coreProperties>
</file>